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1 lentele" sheetId="1" r:id="rId1"/>
    <sheet name="planų vykdytojai" sheetId="2" r:id="rId2"/>
    <sheet name="Lapas1" sheetId="3" r:id="rId3"/>
  </sheets>
  <definedNames/>
  <calcPr fullCalcOnLoad="1"/>
</workbook>
</file>

<file path=xl/sharedStrings.xml><?xml version="1.0" encoding="utf-8"?>
<sst xmlns="http://schemas.openxmlformats.org/spreadsheetml/2006/main" count="355" uniqueCount="186">
  <si>
    <t>Uždavinio kodas</t>
  </si>
  <si>
    <t>Priemonės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</si>
  <si>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</si>
  <si>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</si>
  <si>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</si>
  <si>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</si>
  <si>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</si>
  <si>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</si>
  <si>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</si>
  <si>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</si>
  <si>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</si>
  <si>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</si>
  <si>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</si>
  <si>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</si>
  <si>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</si>
  <si>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</si>
  <si>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</si>
  <si>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</si>
  <si>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</si>
  <si>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</si>
  <si>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KITI ŠALTINIAI, IŠ VISO:</t>
  </si>
  <si>
    <t>IŠ VISO:</t>
  </si>
  <si>
    <r>
      <t xml:space="preserve">Funkcinės klasifikacijos kodas </t>
    </r>
    <r>
      <rPr>
        <b/>
        <sz val="9"/>
        <rFont val="Times New Roman"/>
        <family val="1"/>
      </rPr>
      <t xml:space="preserve"> *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</si>
  <si>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2005 m. rugsėjo 29 d. įsakymas Nr. 1K-280)</t>
  </si>
  <si>
    <t>Turtui įsigyti ir finansiniams įsipareigojimams vykdyti</t>
  </si>
  <si>
    <t xml:space="preserve">Iš viso  veiklos planui: </t>
  </si>
  <si>
    <t>Veiklos plano tikslo kodas</t>
  </si>
  <si>
    <t>Plano vykdytojai</t>
  </si>
  <si>
    <t>Kodas</t>
  </si>
  <si>
    <t>Neringos savivaldybės taryba</t>
  </si>
  <si>
    <t>Neringos savivaldybės administracija:</t>
  </si>
  <si>
    <t>Miesto tvarkymo ir statybos skyrius</t>
  </si>
  <si>
    <t>Švietimo ir sporto skyrius</t>
  </si>
  <si>
    <t>Kultūros skyrius</t>
  </si>
  <si>
    <t>Verslo ir strateginės plėtros skyrius</t>
  </si>
  <si>
    <t>Architektūros skyrius</t>
  </si>
  <si>
    <t>Biudžeto skyrius</t>
  </si>
  <si>
    <t>Informacinių technologijų plėtros skyrius</t>
  </si>
  <si>
    <t xml:space="preserve">Dokumentų valdymo ir ūkio skyrius </t>
  </si>
  <si>
    <t>Vyr. specialistas aplinkosaugai, ekologijai</t>
  </si>
  <si>
    <t>Savivaldybės gydytojas</t>
  </si>
  <si>
    <t>Civilinės metrikacijos skyrius</t>
  </si>
  <si>
    <t>Buhalterinės apskaitos skyrius</t>
  </si>
  <si>
    <t>Vyr. specialistė - atstovė spaudai, ryšiams su visuomene</t>
  </si>
  <si>
    <t>Centralizuota vidaus audito tarnyba</t>
  </si>
  <si>
    <t>Vaiko teisių apsaugos ir jaunimo reikalų skyrius</t>
  </si>
  <si>
    <t>Juridinis, personalo ir viešųjų pirkimų skyrius</t>
  </si>
  <si>
    <t>Juodkrantės Liudviko Rėzos jūrų kadetų mokykla</t>
  </si>
  <si>
    <t>Neringos sporto mokykla</t>
  </si>
  <si>
    <t>Neringos meno mokykla</t>
  </si>
  <si>
    <t>Nidos lopšelis - darželis "Ąžuoliukas"</t>
  </si>
  <si>
    <t>Juodkrantės lopšelis - darželis "Vyturėlis"</t>
  </si>
  <si>
    <t>Juodkrantės Liudviko Rėzos kultūros centras</t>
  </si>
  <si>
    <t>Nidos kultūros ir turizmo informacijos centras "Agila"</t>
  </si>
  <si>
    <t>Neringos istorijos muziejus</t>
  </si>
  <si>
    <t>Rašytojo Thomo Manno memorialinis muziejus</t>
  </si>
  <si>
    <t>Neringos savivaldybės Viktoro Miliūno viešoji biblioteka</t>
  </si>
  <si>
    <t>Neringos socialinių paslaugų centras</t>
  </si>
  <si>
    <t>Kontrolės ir audito tarnyba</t>
  </si>
  <si>
    <t xml:space="preserve">Socialinės paramos skyrius </t>
  </si>
  <si>
    <t xml:space="preserve">Savivaldybės biudžetinės įstaigos </t>
  </si>
  <si>
    <t>Neringos vidurinė mokykla</t>
  </si>
  <si>
    <t>Civilinės ir priešgaisrinės saugos tarnyba</t>
  </si>
  <si>
    <t>PATVIRTINTA                                                                                                                                                        Neringos savivaldybės tarybos 2014-01-23 sprendimu Nr. T1-1</t>
  </si>
  <si>
    <t>Atsakingas (darbuotojas)</t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</si>
  <si>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</si>
  <si>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</si>
  <si>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t xml:space="preserve"> STRATEGINIO PLANO</t>
  </si>
  <si>
    <t>Veiklos organizavimas ir aplinkos užtikrinimas</t>
  </si>
  <si>
    <t>Mokinių pavežėjimas</t>
  </si>
  <si>
    <t>SB</t>
  </si>
  <si>
    <t>Mokinių sk.</t>
  </si>
  <si>
    <t>SB (VB)</t>
  </si>
  <si>
    <t>MK(K)</t>
  </si>
  <si>
    <t>SB (MK)</t>
  </si>
  <si>
    <t>SB (SP)</t>
  </si>
  <si>
    <t>ES</t>
  </si>
  <si>
    <t>Kt</t>
  </si>
  <si>
    <t>03</t>
  </si>
  <si>
    <t>04</t>
  </si>
  <si>
    <t>05</t>
  </si>
  <si>
    <t>Baseino renovacija (Ievos Kalno g.9)</t>
  </si>
  <si>
    <t>Uždavinys -Aplinkos ir gerbūvio tvarkymas</t>
  </si>
  <si>
    <t>Uždavinys -Įrangos ir baldų atnaujinimas</t>
  </si>
  <si>
    <r>
      <t xml:space="preserve">Tikslas - </t>
    </r>
    <r>
      <rPr>
        <b/>
        <u val="single"/>
        <sz val="10"/>
        <rFont val="Times New Roman"/>
        <family val="1"/>
      </rPr>
      <t xml:space="preserve"> Siekti kokybiško ugdymo(si) ir kiekvieno mokinio pažangos</t>
    </r>
    <r>
      <rPr>
        <b/>
        <sz val="10"/>
        <rFont val="Times New Roman"/>
        <family val="1"/>
      </rPr>
      <t>_____________________________________________________________</t>
    </r>
  </si>
  <si>
    <t>Uždavinys - 1. Kokybiškai suplanuotas ugdymo turinys, numatant ugdymo metodų įvairovę, užtikrinant, kad mokomųjų dalykų ilgalaikiai planai būtų orientuoti į ugdymo kokybės siekimą.____________________________________________________________________</t>
  </si>
  <si>
    <t xml:space="preserve">Mokinių sk.
Pedagogų sk.
Etatų sk.
</t>
  </si>
  <si>
    <t>Direktorius,</t>
  </si>
  <si>
    <t>gimnazijos administracija</t>
  </si>
  <si>
    <t>Direktorius</t>
  </si>
  <si>
    <t>Dir.pav.ugdymui</t>
  </si>
  <si>
    <t>Darbuotojų kvalifikacijos tobulinimas</t>
  </si>
  <si>
    <t>tobulinimas</t>
  </si>
  <si>
    <t>Dir.pav.</t>
  </si>
  <si>
    <t>Bendrų kv.tobulinimo reng.</t>
  </si>
  <si>
    <t>Mokytojų atestacijos vykdymas</t>
  </si>
  <si>
    <t>Besiatestuojančių mokyt.sk.</t>
  </si>
  <si>
    <t>______________________________________</t>
  </si>
  <si>
    <t>Direktoriu</t>
  </si>
  <si>
    <t>Socialinės, psichologinės pagalbos teikimas moksleiviams</t>
  </si>
  <si>
    <t>Direktorius, dir.pav. ug.</t>
  </si>
  <si>
    <t>Pagalbos specialistų etatų skaičius</t>
  </si>
  <si>
    <t>Kokybiško maitinimo organizavimas</t>
  </si>
  <si>
    <t>Direktorius, dir.pav.ūkiui</t>
  </si>
  <si>
    <t>Maitinamų mokinių sk.</t>
  </si>
  <si>
    <t>Direktorius, dir.pav.ūkiui, soc.ped.</t>
  </si>
  <si>
    <t>Direktorius, dir.pav.ug.</t>
  </si>
  <si>
    <t>Pamokų, kurių metu taikomos IKT, inovacijos, skaičius per mokslo metus</t>
  </si>
  <si>
    <t>Dir.pav.ug., Metodinės grupės</t>
  </si>
  <si>
    <t>Kūrybiškumo ir kūrybingumo skatinimas</t>
  </si>
  <si>
    <t>8 10</t>
  </si>
  <si>
    <t>Mokinių dalyvavimas ES projektuose</t>
  </si>
  <si>
    <t>20 35</t>
  </si>
  <si>
    <t>5 7</t>
  </si>
  <si>
    <t>Mokinių dalyvavimas olimpiadose ir konkursuose</t>
  </si>
  <si>
    <t>Dalykų mokytojai</t>
  </si>
  <si>
    <t>Gabių mokinių, sėkmingai dalyvaujančių respublikiniuose konkursuose, olimpiadose, skaičius</t>
  </si>
  <si>
    <t>Tikslas - Stiprinti bendravimą ir bendradarbiavimą tarp gimnazijos bendruomenės narių</t>
  </si>
  <si>
    <t>Uždavinys -1. Stiprinti mokinių, tėvų, mokytojų, pagalbos spec., ugdymo aplinkos darbuotojų bendradarbiavimą, siekiant kiekvieno mokinio ugdymo pažangos.</t>
  </si>
  <si>
    <t>Pamokos netradicinėje aplinkoje, dalykinių  edukacinių kelionių ir tikslinių išvykų organizavimas</t>
  </si>
  <si>
    <t>Dalis pamokų vyksta dalykinėse- edukacinėse kelionėse ir tikslinėse išvykose, proc.</t>
  </si>
  <si>
    <t>Mokymosi aplinkos ir edukacinių erdvių modernizavimas</t>
  </si>
  <si>
    <t>Direktorius, dir.pav.</t>
  </si>
  <si>
    <t>Modernizuojamos edukacinės erdvės</t>
  </si>
  <si>
    <t>Direktorius, dir.pav.ug., kl.v.</t>
  </si>
  <si>
    <t>Direktorius, dir.pav.ug. Soc.pedagog.</t>
  </si>
  <si>
    <t>Mokiniai dalyvaus susitikimuose ir dalysis patirtimi su kitų ugdymo įstaigų mokiniais , kartai per mokslo metus</t>
  </si>
  <si>
    <t>Mokinių skatinimas</t>
  </si>
  <si>
    <t>Direktorius, dir.pav.ug., kl. v.,mokinių taryba</t>
  </si>
  <si>
    <t>Paskatintų mokinių skaičius</t>
  </si>
  <si>
    <t>Bendradarbiavimas su apskrities, respublikos pedagogais, gerosios patirties sklaida</t>
  </si>
  <si>
    <t>Direktorius, dip.pav.ug., metodinės gr.pirm.</t>
  </si>
  <si>
    <t>Pasirinktu būdu organizuojamas dalijimasis gerąja patirtimi su kitų įstaigų kolegomis, kartais per mokslo metus</t>
  </si>
  <si>
    <t>02 Uždavinys - 2. Skatinti aktyviau veikti tėvų savivaldos institucijos gimnazijoje.</t>
  </si>
  <si>
    <t>Tėvų komiteto įtraukimas į gimnazijos bendrą veiklą</t>
  </si>
  <si>
    <t>Direktorius, dir,pav.ug., kl. v.</t>
  </si>
  <si>
    <t>Pasirinktu būdu organizuojamas dalijimasis gerąja patirtimi , bendrų veiklų organizavimas</t>
  </si>
  <si>
    <t>Gimnazijos tarybos veikla gimnazijos veiklų planavime</t>
  </si>
  <si>
    <t>Direktorius, dipr.pav.ug., kl.v.</t>
  </si>
  <si>
    <t>Pasirinktu būdu organizuojami posėdžiai, renginiai, išvykos, bendrų veiklų organizavimas</t>
  </si>
  <si>
    <t>Tikslas - Gerinti infostruktūros kokybę ir užtikrinti saugią ugdymo aplinką, atitinkančią higienos normų reikalavimus</t>
  </si>
  <si>
    <t>Uždavinys -Pastatų remontas</t>
  </si>
  <si>
    <t>II Korpuso mokyklos langų keitimas(G. D. Kuverto g. 12)</t>
  </si>
  <si>
    <t>Gyvenamųjų patalpų baldų atnaujinimas(G. D. Kuverto g. 12)</t>
  </si>
  <si>
    <t>Mokyklinių baldų atnaujinimas, suolai, kėdės, stalai(G. D. Kuverto g. 12)</t>
  </si>
  <si>
    <t>Virtuvės baldai, šaldytuvai ir kt.(G. D. Kuverto g. 12)</t>
  </si>
  <si>
    <t>IKT atnaujinimas(G. D. Kuverto g12, I. Kalno g. 9)</t>
  </si>
  <si>
    <t>Projektas Erasmus +KA2(2015-1-FR01-KA219-015184) ,,Pilietiškumas ir darnus pasaulio vystymasis"</t>
  </si>
  <si>
    <t>Darbuotojų sk.</t>
  </si>
  <si>
    <t>Uždavinys - 2. Ugdyti mokinių atsakomybę už savo mokymąsi (pamokų lankomumo kontrolė ir t.t.).</t>
  </si>
  <si>
    <t>Dir.pav.ug., Projektų vadovas</t>
  </si>
  <si>
    <t>SB(SP)</t>
  </si>
  <si>
    <t>SB(VB)</t>
  </si>
  <si>
    <t>Organizuojamų netradicinių pamokų/renginių skaičius per mokslo metus</t>
  </si>
  <si>
    <t>Uždavinys - 3. Sudaryti sąlygas mokiniams kryptingai plėtoti turimas ir įgytas naujas kompetencijas(didesnis dėmesys skiriamas gabiems mokiniams).</t>
  </si>
  <si>
    <t>2021-ųjų metų lėšų projektas</t>
  </si>
  <si>
    <t>2021-ieji metai</t>
  </si>
  <si>
    <t>Modelis ,,Mokykla - mokiniai -  tėvai"</t>
  </si>
  <si>
    <t>Organizuojami bendri mokytojų, mokinių ir tėvų mokymai, renginiai ir šventės per mokslo metus</t>
  </si>
  <si>
    <t>Sporto salės grindų šlifavimas, lakavimas, remontas, linijų dažymas(G.D. Kuverto g.12)</t>
  </si>
  <si>
    <t>Lietvamzdžių ir sniego gaudytuvų įrengimas (I. Kalno g.9)</t>
  </si>
  <si>
    <t>Fasado plovimas, dažymas(G.D. Kuverto g.12)</t>
  </si>
  <si>
    <t>Vaizdinių priemonių  taikymas udgymo procese(IKT ir inovacijos)</t>
  </si>
  <si>
    <t xml:space="preserve"> TIKSLŲ, UŽDAVINIŲ, PRIEMONIŲ, PRIEMONIŲ IŠLAIDŲ IR PRODUKTŲ KRITERIJŲ SUVESTINĖ</t>
  </si>
  <si>
    <t>Projektas Erasmus +KA2(2018-1-IT02-KA229-048322_2) ,,Efektyvus visuomenės pažangos skatinimas"</t>
  </si>
  <si>
    <t>2022-ųjų metų lėšų projektas</t>
  </si>
  <si>
    <r>
      <t>Valstybės biudžeto specialiosios tikslinės dotacijos lėšos, skirtos mokinio krepšeliui finansuoti V</t>
    </r>
    <r>
      <rPr>
        <b/>
        <sz val="9"/>
        <rFont val="Times New Roman"/>
        <family val="1"/>
      </rPr>
      <t>B(MK)</t>
    </r>
  </si>
  <si>
    <t>Mokinių savivaldos ryšių su kitomis ugdymo įstaigomis stiprinimas</t>
  </si>
  <si>
    <t>Futbolo aikštyno  įrengimas(I. Kalno g. 9)</t>
  </si>
  <si>
    <t>Gamtos mokslų tiriamoji lauko laboratorija(I.Kalno g. 9 )</t>
  </si>
  <si>
    <r>
      <t xml:space="preserve">2021–2023 METŲ 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NERINGOS GIMNAZIJA (KODAS 190893381)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
                                 Ugdymo įstaigos pavadinimas (Asignavimų valdytojo kodas))
</t>
    </r>
  </si>
  <si>
    <t>Asignavimai 2020-iesiems metams</t>
  </si>
  <si>
    <t>Lėšų poreikis biudžetiniams 2021-iesiems metams</t>
  </si>
  <si>
    <t>2022-ųjų metų asignavimų planas</t>
  </si>
  <si>
    <t>2022-ieji metai</t>
  </si>
  <si>
    <t>2023-ieji metai</t>
  </si>
  <si>
    <t>2021–2023-ŲJŲ METŲ NERINGOS GIMNAZIJOS STRATEGINIO PLANO priedas</t>
  </si>
  <si>
    <t>2021-ųjų metų asignavimų planas</t>
  </si>
  <si>
    <t>2023-ųjų metų lėšų projektas</t>
  </si>
  <si>
    <t>Medinių konstrukcijų, fasado dažymas (I.Kalno g. 9)</t>
  </si>
  <si>
    <t>8  10</t>
  </si>
  <si>
    <t>Saulės fotovoltinės elektrinės įrengimas (įranga ir darbai)</t>
  </si>
  <si>
    <t>VB (MK)</t>
  </si>
  <si>
    <t>0</t>
  </si>
  <si>
    <t>06</t>
  </si>
  <si>
    <t>PRIEDAS  prie 2020-2023 m.  Neringos gimnazijos 2020-2023 strateginio plano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</si>
</sst>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72" fontId="5" fillId="34" borderId="12" xfId="0" applyNumberFormat="1" applyFont="1" applyFill="1" applyBorder="1" applyAlignment="1">
      <alignment horizontal="center" vertical="top"/>
    </xf>
    <xf numFmtId="172" fontId="5" fillId="34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172" fontId="5" fillId="34" borderId="15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172" fontId="7" fillId="0" borderId="10" xfId="0" applyNumberFormat="1" applyFont="1" applyFill="1" applyBorder="1" applyAlignment="1">
      <alignment horizontal="center" vertical="top" wrapText="1"/>
    </xf>
    <xf numFmtId="172" fontId="7" fillId="0" borderId="16" xfId="0" applyNumberFormat="1" applyFont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72" fontId="7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/>
    </xf>
    <xf numFmtId="172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172" fontId="9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72" fontId="5" fillId="34" borderId="1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172" fontId="5" fillId="34" borderId="25" xfId="0" applyNumberFormat="1" applyFont="1" applyFill="1" applyBorder="1" applyAlignment="1">
      <alignment horizontal="center" vertical="center"/>
    </xf>
    <xf numFmtId="172" fontId="7" fillId="0" borderId="26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172" fontId="7" fillId="0" borderId="29" xfId="0" applyNumberFormat="1" applyFont="1" applyFill="1" applyBorder="1" applyAlignment="1">
      <alignment horizontal="center" vertical="center"/>
    </xf>
    <xf numFmtId="172" fontId="7" fillId="0" borderId="30" xfId="0" applyNumberFormat="1" applyFont="1" applyFill="1" applyBorder="1" applyAlignment="1">
      <alignment horizontal="center" vertical="center"/>
    </xf>
    <xf numFmtId="172" fontId="5" fillId="34" borderId="31" xfId="0" applyNumberFormat="1" applyFont="1" applyFill="1" applyBorder="1" applyAlignment="1">
      <alignment horizontal="center" vertical="center"/>
    </xf>
    <xf numFmtId="172" fontId="5" fillId="34" borderId="18" xfId="0" applyNumberFormat="1" applyFont="1" applyFill="1" applyBorder="1" applyAlignment="1">
      <alignment horizontal="center" vertical="center"/>
    </xf>
    <xf numFmtId="172" fontId="5" fillId="34" borderId="32" xfId="0" applyNumberFormat="1" applyFont="1" applyFill="1" applyBorder="1" applyAlignment="1">
      <alignment horizontal="center" vertical="center"/>
    </xf>
    <xf numFmtId="172" fontId="5" fillId="34" borderId="25" xfId="0" applyNumberFormat="1" applyFont="1" applyFill="1" applyBorder="1" applyAlignment="1">
      <alignment horizontal="center" vertical="top"/>
    </xf>
    <xf numFmtId="172" fontId="5" fillId="34" borderId="31" xfId="0" applyNumberFormat="1" applyFont="1" applyFill="1" applyBorder="1" applyAlignment="1">
      <alignment horizontal="center" vertical="top"/>
    </xf>
    <xf numFmtId="172" fontId="5" fillId="34" borderId="18" xfId="0" applyNumberFormat="1" applyFont="1" applyFill="1" applyBorder="1" applyAlignment="1">
      <alignment horizontal="center" vertical="top"/>
    </xf>
    <xf numFmtId="172" fontId="5" fillId="34" borderId="32" xfId="0" applyNumberFormat="1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7" fillId="0" borderId="33" xfId="0" applyFont="1" applyBorder="1" applyAlignment="1">
      <alignment horizontal="center" vertical="top" wrapText="1"/>
    </xf>
    <xf numFmtId="172" fontId="7" fillId="0" borderId="34" xfId="0" applyNumberFormat="1" applyFont="1" applyFill="1" applyBorder="1" applyAlignment="1">
      <alignment horizontal="center" vertical="top" wrapText="1"/>
    </xf>
    <xf numFmtId="172" fontId="7" fillId="0" borderId="35" xfId="0" applyNumberFormat="1" applyFont="1" applyFill="1" applyBorder="1" applyAlignment="1">
      <alignment horizontal="center" vertical="top" wrapText="1"/>
    </xf>
    <xf numFmtId="172" fontId="7" fillId="0" borderId="19" xfId="0" applyNumberFormat="1" applyFont="1" applyFill="1" applyBorder="1" applyAlignment="1">
      <alignment horizontal="center" vertical="top" wrapText="1"/>
    </xf>
    <xf numFmtId="172" fontId="7" fillId="0" borderId="36" xfId="0" applyNumberFormat="1" applyFont="1" applyFill="1" applyBorder="1" applyAlignment="1">
      <alignment horizontal="center" vertical="top" wrapText="1"/>
    </xf>
    <xf numFmtId="172" fontId="7" fillId="33" borderId="37" xfId="0" applyNumberFormat="1" applyFont="1" applyFill="1" applyBorder="1" applyAlignment="1">
      <alignment horizontal="center" vertical="top" wrapText="1"/>
    </xf>
    <xf numFmtId="172" fontId="7" fillId="33" borderId="33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49" fontId="6" fillId="0" borderId="37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49" fontId="6" fillId="0" borderId="37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5" fillId="7" borderId="40" xfId="0" applyNumberFormat="1" applyFont="1" applyFill="1" applyBorder="1" applyAlignment="1">
      <alignment horizontal="center" vertical="top"/>
    </xf>
    <xf numFmtId="49" fontId="5" fillId="7" borderId="41" xfId="0" applyNumberFormat="1" applyFont="1" applyFill="1" applyBorder="1" applyAlignment="1">
      <alignment horizontal="center" vertical="top"/>
    </xf>
    <xf numFmtId="0" fontId="3" fillId="7" borderId="42" xfId="0" applyFont="1" applyFill="1" applyBorder="1" applyAlignment="1">
      <alignment horizontal="center" vertical="top" wrapText="1"/>
    </xf>
    <xf numFmtId="0" fontId="3" fillId="7" borderId="43" xfId="0" applyFont="1" applyFill="1" applyBorder="1" applyAlignment="1">
      <alignment horizontal="center" vertical="top" wrapText="1"/>
    </xf>
    <xf numFmtId="172" fontId="5" fillId="7" borderId="38" xfId="0" applyNumberFormat="1" applyFont="1" applyFill="1" applyBorder="1" applyAlignment="1">
      <alignment horizontal="center" vertical="top"/>
    </xf>
    <xf numFmtId="172" fontId="5" fillId="7" borderId="14" xfId="0" applyNumberFormat="1" applyFont="1" applyFill="1" applyBorder="1" applyAlignment="1">
      <alignment horizontal="center" vertical="top"/>
    </xf>
    <xf numFmtId="172" fontId="5" fillId="7" borderId="44" xfId="0" applyNumberFormat="1" applyFont="1" applyFill="1" applyBorder="1" applyAlignment="1">
      <alignment horizontal="center" vertical="top"/>
    </xf>
    <xf numFmtId="172" fontId="5" fillId="7" borderId="45" xfId="0" applyNumberFormat="1" applyFont="1" applyFill="1" applyBorder="1" applyAlignment="1">
      <alignment horizontal="center" vertical="top"/>
    </xf>
    <xf numFmtId="172" fontId="5" fillId="7" borderId="46" xfId="0" applyNumberFormat="1" applyFont="1" applyFill="1" applyBorder="1" applyAlignment="1">
      <alignment horizontal="center" vertical="top"/>
    </xf>
    <xf numFmtId="0" fontId="3" fillId="7" borderId="47" xfId="0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top" wrapText="1"/>
    </xf>
    <xf numFmtId="0" fontId="3" fillId="7" borderId="48" xfId="0" applyFont="1" applyFill="1" applyBorder="1" applyAlignment="1">
      <alignment horizontal="center" vertical="top" wrapText="1"/>
    </xf>
    <xf numFmtId="172" fontId="5" fillId="11" borderId="49" xfId="0" applyNumberFormat="1" applyFont="1" applyFill="1" applyBorder="1" applyAlignment="1">
      <alignment horizontal="center" vertical="top"/>
    </xf>
    <xf numFmtId="172" fontId="5" fillId="11" borderId="40" xfId="0" applyNumberFormat="1" applyFont="1" applyFill="1" applyBorder="1" applyAlignment="1">
      <alignment horizontal="center" vertical="top"/>
    </xf>
    <xf numFmtId="172" fontId="5" fillId="11" borderId="50" xfId="0" applyNumberFormat="1" applyFont="1" applyFill="1" applyBorder="1" applyAlignment="1">
      <alignment horizontal="center" vertical="top"/>
    </xf>
    <xf numFmtId="172" fontId="5" fillId="11" borderId="51" xfId="0" applyNumberFormat="1" applyFont="1" applyFill="1" applyBorder="1" applyAlignment="1">
      <alignment horizontal="center" vertical="top"/>
    </xf>
    <xf numFmtId="172" fontId="5" fillId="11" borderId="52" xfId="0" applyNumberFormat="1" applyFont="1" applyFill="1" applyBorder="1" applyAlignment="1">
      <alignment horizontal="center" vertical="top"/>
    </xf>
    <xf numFmtId="172" fontId="5" fillId="11" borderId="53" xfId="0" applyNumberFormat="1" applyFont="1" applyFill="1" applyBorder="1" applyAlignment="1">
      <alignment horizontal="center" vertical="top"/>
    </xf>
    <xf numFmtId="0" fontId="3" fillId="11" borderId="42" xfId="0" applyFont="1" applyFill="1" applyBorder="1" applyAlignment="1">
      <alignment vertical="top"/>
    </xf>
    <xf numFmtId="0" fontId="3" fillId="11" borderId="43" xfId="0" applyFont="1" applyFill="1" applyBorder="1" applyAlignment="1">
      <alignment vertical="top"/>
    </xf>
    <xf numFmtId="49" fontId="5" fillId="11" borderId="51" xfId="0" applyNumberFormat="1" applyFont="1" applyFill="1" applyBorder="1" applyAlignment="1">
      <alignment horizontal="center" vertical="top" wrapText="1"/>
    </xf>
    <xf numFmtId="49" fontId="5" fillId="11" borderId="51" xfId="0" applyNumberFormat="1" applyFont="1" applyFill="1" applyBorder="1" applyAlignment="1">
      <alignment horizontal="center" vertical="top"/>
    </xf>
    <xf numFmtId="172" fontId="5" fillId="11" borderId="54" xfId="0" applyNumberFormat="1" applyFont="1" applyFill="1" applyBorder="1" applyAlignment="1">
      <alignment horizontal="center" vertical="top"/>
    </xf>
    <xf numFmtId="172" fontId="5" fillId="11" borderId="42" xfId="0" applyNumberFormat="1" applyFont="1" applyFill="1" applyBorder="1" applyAlignment="1">
      <alignment horizontal="center" vertical="top"/>
    </xf>
    <xf numFmtId="0" fontId="3" fillId="11" borderId="54" xfId="0" applyFont="1" applyFill="1" applyBorder="1" applyAlignment="1">
      <alignment vertical="top"/>
    </xf>
    <xf numFmtId="0" fontId="0" fillId="11" borderId="0" xfId="0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49" fontId="5" fillId="35" borderId="51" xfId="0" applyNumberFormat="1" applyFont="1" applyFill="1" applyBorder="1" applyAlignment="1">
      <alignment horizontal="center" vertical="top"/>
    </xf>
    <xf numFmtId="172" fontId="5" fillId="35" borderId="31" xfId="0" applyNumberFormat="1" applyFont="1" applyFill="1" applyBorder="1" applyAlignment="1">
      <alignment horizontal="center" vertical="top"/>
    </xf>
    <xf numFmtId="172" fontId="5" fillId="35" borderId="12" xfId="0" applyNumberFormat="1" applyFont="1" applyFill="1" applyBorder="1" applyAlignment="1">
      <alignment horizontal="center" vertical="top"/>
    </xf>
    <xf numFmtId="172" fontId="5" fillId="35" borderId="18" xfId="0" applyNumberFormat="1" applyFont="1" applyFill="1" applyBorder="1" applyAlignment="1">
      <alignment horizontal="center" vertical="top"/>
    </xf>
    <xf numFmtId="172" fontId="5" fillId="35" borderId="13" xfId="0" applyNumberFormat="1" applyFont="1" applyFill="1" applyBorder="1" applyAlignment="1">
      <alignment horizontal="center" vertical="top"/>
    </xf>
    <xf numFmtId="172" fontId="5" fillId="35" borderId="25" xfId="0" applyNumberFormat="1" applyFont="1" applyFill="1" applyBorder="1" applyAlignment="1">
      <alignment horizontal="center" vertical="top"/>
    </xf>
    <xf numFmtId="172" fontId="5" fillId="35" borderId="32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11" borderId="28" xfId="0" applyNumberFormat="1" applyFont="1" applyFill="1" applyBorder="1" applyAlignment="1">
      <alignment horizontal="center" vertical="top" wrapText="1"/>
    </xf>
    <xf numFmtId="49" fontId="5" fillId="7" borderId="11" xfId="0" applyNumberFormat="1" applyFont="1" applyFill="1" applyBorder="1" applyAlignment="1">
      <alignment horizontal="center" vertical="top" wrapText="1"/>
    </xf>
    <xf numFmtId="49" fontId="6" fillId="0" borderId="55" xfId="0" applyNumberFormat="1" applyFont="1" applyBorder="1" applyAlignment="1">
      <alignment horizontal="center" vertical="top"/>
    </xf>
    <xf numFmtId="0" fontId="7" fillId="33" borderId="56" xfId="0" applyFont="1" applyFill="1" applyBorder="1" applyAlignment="1">
      <alignment horizontal="left" vertical="top" wrapText="1"/>
    </xf>
    <xf numFmtId="49" fontId="5" fillId="7" borderId="36" xfId="0" applyNumberFormat="1" applyFont="1" applyFill="1" applyBorder="1" applyAlignment="1">
      <alignment horizontal="center" vertical="top"/>
    </xf>
    <xf numFmtId="49" fontId="5" fillId="7" borderId="45" xfId="0" applyNumberFormat="1" applyFont="1" applyFill="1" applyBorder="1" applyAlignment="1">
      <alignment horizontal="center" vertical="top"/>
    </xf>
    <xf numFmtId="172" fontId="7" fillId="36" borderId="57" xfId="0" applyNumberFormat="1" applyFont="1" applyFill="1" applyBorder="1" applyAlignment="1">
      <alignment horizontal="center" vertical="center"/>
    </xf>
    <xf numFmtId="172" fontId="7" fillId="36" borderId="16" xfId="0" applyNumberFormat="1" applyFont="1" applyFill="1" applyBorder="1" applyAlignment="1">
      <alignment horizontal="center" vertical="center"/>
    </xf>
    <xf numFmtId="172" fontId="7" fillId="36" borderId="58" xfId="0" applyNumberFormat="1" applyFont="1" applyFill="1" applyBorder="1" applyAlignment="1">
      <alignment horizontal="center" vertical="center"/>
    </xf>
    <xf numFmtId="172" fontId="7" fillId="36" borderId="56" xfId="0" applyNumberFormat="1" applyFont="1" applyFill="1" applyBorder="1" applyAlignment="1">
      <alignment horizontal="center" vertical="center"/>
    </xf>
    <xf numFmtId="172" fontId="7" fillId="36" borderId="11" xfId="0" applyNumberFormat="1" applyFont="1" applyFill="1" applyBorder="1" applyAlignment="1">
      <alignment horizontal="center" vertical="center"/>
    </xf>
    <xf numFmtId="172" fontId="7" fillId="36" borderId="41" xfId="0" applyNumberFormat="1" applyFont="1" applyFill="1" applyBorder="1" applyAlignment="1">
      <alignment horizontal="center" vertical="center"/>
    </xf>
    <xf numFmtId="172" fontId="7" fillId="36" borderId="59" xfId="0" applyNumberFormat="1" applyFont="1" applyFill="1" applyBorder="1" applyAlignment="1">
      <alignment horizontal="center" vertical="center"/>
    </xf>
    <xf numFmtId="172" fontId="7" fillId="36" borderId="17" xfId="0" applyNumberFormat="1" applyFont="1" applyFill="1" applyBorder="1" applyAlignment="1">
      <alignment horizontal="center" vertical="center"/>
    </xf>
    <xf numFmtId="172" fontId="7" fillId="36" borderId="60" xfId="0" applyNumberFormat="1" applyFont="1" applyFill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11" borderId="35" xfId="0" applyNumberFormat="1" applyFont="1" applyFill="1" applyBorder="1" applyAlignment="1">
      <alignment horizontal="center" vertical="top"/>
    </xf>
    <xf numFmtId="0" fontId="2" fillId="7" borderId="0" xfId="0" applyFont="1" applyFill="1" applyBorder="1" applyAlignment="1">
      <alignment vertical="top"/>
    </xf>
    <xf numFmtId="49" fontId="5" fillId="11" borderId="61" xfId="0" applyNumberFormat="1" applyFont="1" applyFill="1" applyBorder="1" applyAlignment="1">
      <alignment horizontal="center" vertical="top"/>
    </xf>
    <xf numFmtId="49" fontId="5" fillId="7" borderId="61" xfId="0" applyNumberFormat="1" applyFont="1" applyFill="1" applyBorder="1" applyAlignment="1">
      <alignment horizontal="center" vertical="top"/>
    </xf>
    <xf numFmtId="49" fontId="5" fillId="11" borderId="17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7" borderId="17" xfId="0" applyNumberFormat="1" applyFont="1" applyFill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49" fontId="6" fillId="0" borderId="47" xfId="0" applyNumberFormat="1" applyFont="1" applyBorder="1" applyAlignment="1">
      <alignment horizontal="center" vertical="top"/>
    </xf>
    <xf numFmtId="49" fontId="6" fillId="0" borderId="63" xfId="0" applyNumberFormat="1" applyFont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7" fillId="33" borderId="6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horizontal="center" vertical="top"/>
    </xf>
    <xf numFmtId="49" fontId="6" fillId="0" borderId="55" xfId="0" applyNumberFormat="1" applyFont="1" applyBorder="1" applyAlignment="1">
      <alignment horizontal="left" vertical="top"/>
    </xf>
    <xf numFmtId="16" fontId="3" fillId="0" borderId="35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49" fontId="5" fillId="0" borderId="41" xfId="0" applyNumberFormat="1" applyFont="1" applyBorder="1" applyAlignment="1">
      <alignment horizontal="center" vertical="top" wrapText="1"/>
    </xf>
    <xf numFmtId="0" fontId="1" fillId="33" borderId="37" xfId="0" applyFont="1" applyFill="1" applyBorder="1" applyAlignment="1">
      <alignment horizontal="left" vertical="top" wrapText="1"/>
    </xf>
    <xf numFmtId="0" fontId="1" fillId="33" borderId="39" xfId="0" applyFont="1" applyFill="1" applyBorder="1" applyAlignment="1">
      <alignment horizontal="left" vertical="top" wrapText="1"/>
    </xf>
    <xf numFmtId="0" fontId="3" fillId="0" borderId="61" xfId="0" applyNumberFormat="1" applyFont="1" applyFill="1" applyBorder="1" applyAlignment="1">
      <alignment horizontal="center" vertical="top"/>
    </xf>
    <xf numFmtId="0" fontId="5" fillId="36" borderId="22" xfId="0" applyFont="1" applyFill="1" applyBorder="1" applyAlignment="1">
      <alignment horizontal="left" vertical="top" wrapText="1"/>
    </xf>
    <xf numFmtId="0" fontId="5" fillId="36" borderId="66" xfId="0" applyFont="1" applyFill="1" applyBorder="1" applyAlignment="1">
      <alignment horizontal="left" vertical="top" wrapText="1"/>
    </xf>
    <xf numFmtId="0" fontId="5" fillId="36" borderId="32" xfId="0" applyFont="1" applyFill="1" applyBorder="1" applyAlignment="1">
      <alignment horizontal="left" vertical="top" wrapText="1"/>
    </xf>
    <xf numFmtId="0" fontId="5" fillId="36" borderId="37" xfId="0" applyFont="1" applyFill="1" applyBorder="1" applyAlignment="1">
      <alignment horizontal="left" vertical="top" wrapText="1"/>
    </xf>
    <xf numFmtId="0" fontId="5" fillId="36" borderId="23" xfId="0" applyFont="1" applyFill="1" applyBorder="1" applyAlignment="1">
      <alignment horizontal="left" vertical="top" wrapText="1"/>
    </xf>
    <xf numFmtId="0" fontId="5" fillId="36" borderId="39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7" fillId="36" borderId="61" xfId="0" applyFont="1" applyFill="1" applyBorder="1" applyAlignment="1">
      <alignment horizontal="left" vertical="top" wrapText="1"/>
    </xf>
    <xf numFmtId="0" fontId="7" fillId="36" borderId="16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7" fillId="36" borderId="35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9" xfId="0" applyFont="1" applyFill="1" applyBorder="1" applyAlignment="1">
      <alignment horizontal="left" vertical="top" wrapText="1"/>
    </xf>
    <xf numFmtId="0" fontId="7" fillId="36" borderId="64" xfId="0" applyFont="1" applyFill="1" applyBorder="1" applyAlignment="1">
      <alignment horizontal="left" vertical="top" wrapText="1"/>
    </xf>
    <xf numFmtId="0" fontId="7" fillId="36" borderId="65" xfId="0" applyFont="1" applyFill="1" applyBorder="1" applyAlignment="1">
      <alignment horizontal="left" vertical="top" wrapText="1"/>
    </xf>
    <xf numFmtId="0" fontId="7" fillId="36" borderId="38" xfId="0" applyFont="1" applyFill="1" applyBorder="1" applyAlignment="1">
      <alignment horizontal="left" vertical="top" wrapText="1"/>
    </xf>
    <xf numFmtId="0" fontId="7" fillId="36" borderId="14" xfId="0" applyFont="1" applyFill="1" applyBorder="1" applyAlignment="1">
      <alignment horizontal="left" vertical="top" wrapText="1"/>
    </xf>
    <xf numFmtId="0" fontId="7" fillId="36" borderId="21" xfId="0" applyFont="1" applyFill="1" applyBorder="1" applyAlignment="1">
      <alignment horizontal="left" vertical="top" wrapText="1"/>
    </xf>
    <xf numFmtId="0" fontId="7" fillId="36" borderId="28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left" vertical="top" wrapText="1"/>
    </xf>
    <xf numFmtId="0" fontId="7" fillId="36" borderId="20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left" vertical="top" wrapText="1"/>
    </xf>
    <xf numFmtId="0" fontId="7" fillId="36" borderId="27" xfId="0" applyFont="1" applyFill="1" applyBorder="1" applyAlignment="1">
      <alignment horizontal="left" vertical="top" wrapText="1"/>
    </xf>
    <xf numFmtId="0" fontId="7" fillId="36" borderId="31" xfId="0" applyFont="1" applyFill="1" applyBorder="1" applyAlignment="1">
      <alignment horizontal="left" vertical="top" wrapText="1"/>
    </xf>
    <xf numFmtId="0" fontId="7" fillId="36" borderId="18" xfId="0" applyFont="1" applyFill="1" applyBorder="1" applyAlignment="1">
      <alignment horizontal="left" vertical="top" wrapText="1"/>
    </xf>
    <xf numFmtId="49" fontId="5" fillId="11" borderId="67" xfId="0" applyNumberFormat="1" applyFont="1" applyFill="1" applyBorder="1" applyAlignment="1">
      <alignment vertical="top" wrapText="1"/>
    </xf>
    <xf numFmtId="49" fontId="5" fillId="7" borderId="67" xfId="0" applyNumberFormat="1" applyFont="1" applyFill="1" applyBorder="1" applyAlignment="1">
      <alignment vertical="top" wrapText="1"/>
    </xf>
    <xf numFmtId="49" fontId="5" fillId="11" borderId="11" xfId="0" applyNumberFormat="1" applyFont="1" applyFill="1" applyBorder="1" applyAlignment="1">
      <alignment vertical="top" wrapText="1"/>
    </xf>
    <xf numFmtId="49" fontId="5" fillId="7" borderId="11" xfId="0" applyNumberFormat="1" applyFont="1" applyFill="1" applyBorder="1" applyAlignment="1">
      <alignment vertical="top" wrapText="1"/>
    </xf>
    <xf numFmtId="49" fontId="5" fillId="11" borderId="17" xfId="0" applyNumberFormat="1" applyFont="1" applyFill="1" applyBorder="1" applyAlignment="1">
      <alignment vertical="top" wrapText="1"/>
    </xf>
    <xf numFmtId="49" fontId="5" fillId="7" borderId="17" xfId="0" applyNumberFormat="1" applyFont="1" applyFill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7" borderId="21" xfId="0" applyNumberFormat="1" applyFont="1" applyFill="1" applyBorder="1" applyAlignment="1">
      <alignment horizontal="center" vertical="top"/>
    </xf>
    <xf numFmtId="0" fontId="1" fillId="7" borderId="39" xfId="0" applyFont="1" applyFill="1" applyBorder="1" applyAlignment="1">
      <alignment horizontal="left" vertical="top" wrapText="1"/>
    </xf>
    <xf numFmtId="49" fontId="3" fillId="7" borderId="39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6" fillId="0" borderId="55" xfId="0" applyNumberFormat="1" applyFont="1" applyBorder="1" applyAlignment="1">
      <alignment horizontal="center" vertical="top" wrapText="1"/>
    </xf>
    <xf numFmtId="0" fontId="7" fillId="0" borderId="56" xfId="0" applyFont="1" applyFill="1" applyBorder="1" applyAlignment="1">
      <alignment horizontal="left" vertical="top" wrapText="1"/>
    </xf>
    <xf numFmtId="0" fontId="4" fillId="34" borderId="68" xfId="0" applyFont="1" applyFill="1" applyBorder="1" applyAlignment="1">
      <alignment horizontal="center" vertical="top"/>
    </xf>
    <xf numFmtId="49" fontId="6" fillId="0" borderId="63" xfId="0" applyNumberFormat="1" applyFont="1" applyBorder="1" applyAlignment="1">
      <alignment horizontal="center" vertical="top" wrapText="1"/>
    </xf>
    <xf numFmtId="172" fontId="5" fillId="34" borderId="69" xfId="0" applyNumberFormat="1" applyFont="1" applyFill="1" applyBorder="1" applyAlignment="1">
      <alignment horizontal="center" vertical="center"/>
    </xf>
    <xf numFmtId="172" fontId="5" fillId="34" borderId="70" xfId="0" applyNumberFormat="1" applyFont="1" applyFill="1" applyBorder="1" applyAlignment="1">
      <alignment horizontal="center" vertical="center"/>
    </xf>
    <xf numFmtId="172" fontId="5" fillId="34" borderId="15" xfId="0" applyNumberFormat="1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172" fontId="5" fillId="34" borderId="71" xfId="0" applyNumberFormat="1" applyFont="1" applyFill="1" applyBorder="1" applyAlignment="1">
      <alignment horizontal="center" vertical="center"/>
    </xf>
    <xf numFmtId="172" fontId="5" fillId="34" borderId="17" xfId="0" applyNumberFormat="1" applyFont="1" applyFill="1" applyBorder="1" applyAlignment="1">
      <alignment horizontal="center" vertical="center"/>
    </xf>
    <xf numFmtId="172" fontId="5" fillId="34" borderId="60" xfId="0" applyNumberFormat="1" applyFont="1" applyFill="1" applyBorder="1" applyAlignment="1">
      <alignment horizontal="center" vertical="center"/>
    </xf>
    <xf numFmtId="172" fontId="5" fillId="34" borderId="29" xfId="0" applyNumberFormat="1" applyFont="1" applyFill="1" applyBorder="1" applyAlignment="1">
      <alignment horizontal="center" vertical="center"/>
    </xf>
    <xf numFmtId="172" fontId="5" fillId="34" borderId="30" xfId="0" applyNumberFormat="1" applyFont="1" applyFill="1" applyBorder="1" applyAlignment="1">
      <alignment horizontal="center" vertical="center"/>
    </xf>
    <xf numFmtId="172" fontId="5" fillId="34" borderId="24" xfId="0" applyNumberFormat="1" applyFont="1" applyFill="1" applyBorder="1" applyAlignment="1">
      <alignment horizontal="center" vertical="center"/>
    </xf>
    <xf numFmtId="172" fontId="5" fillId="34" borderId="68" xfId="0" applyNumberFormat="1" applyFont="1" applyFill="1" applyBorder="1" applyAlignment="1">
      <alignment horizontal="center" vertical="center"/>
    </xf>
    <xf numFmtId="172" fontId="5" fillId="7" borderId="31" xfId="0" applyNumberFormat="1" applyFont="1" applyFill="1" applyBorder="1" applyAlignment="1">
      <alignment horizontal="center" vertical="center"/>
    </xf>
    <xf numFmtId="172" fontId="5" fillId="7" borderId="12" xfId="0" applyNumberFormat="1" applyFont="1" applyFill="1" applyBorder="1" applyAlignment="1">
      <alignment horizontal="center" vertical="center"/>
    </xf>
    <xf numFmtId="172" fontId="5" fillId="7" borderId="18" xfId="0" applyNumberFormat="1" applyFont="1" applyFill="1" applyBorder="1" applyAlignment="1">
      <alignment horizontal="center" vertical="center"/>
    </xf>
    <xf numFmtId="0" fontId="7" fillId="7" borderId="70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top"/>
    </xf>
    <xf numFmtId="172" fontId="5" fillId="34" borderId="59" xfId="0" applyNumberFormat="1" applyFont="1" applyFill="1" applyBorder="1" applyAlignment="1">
      <alignment horizontal="center" vertical="center"/>
    </xf>
    <xf numFmtId="172" fontId="5" fillId="34" borderId="51" xfId="0" applyNumberFormat="1" applyFont="1" applyFill="1" applyBorder="1" applyAlignment="1">
      <alignment horizontal="center" vertical="center"/>
    </xf>
    <xf numFmtId="172" fontId="5" fillId="34" borderId="40" xfId="0" applyNumberFormat="1" applyFont="1" applyFill="1" applyBorder="1" applyAlignment="1">
      <alignment horizontal="center" vertical="center"/>
    </xf>
    <xf numFmtId="172" fontId="5" fillId="34" borderId="52" xfId="0" applyNumberFormat="1" applyFont="1" applyFill="1" applyBorder="1" applyAlignment="1">
      <alignment horizontal="center" vertical="center"/>
    </xf>
    <xf numFmtId="172" fontId="5" fillId="34" borderId="53" xfId="0" applyNumberFormat="1" applyFont="1" applyFill="1" applyBorder="1" applyAlignment="1">
      <alignment horizontal="center" vertical="center"/>
    </xf>
    <xf numFmtId="172" fontId="5" fillId="37" borderId="12" xfId="0" applyNumberFormat="1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top"/>
    </xf>
    <xf numFmtId="49" fontId="6" fillId="0" borderId="55" xfId="0" applyNumberFormat="1" applyFont="1" applyBorder="1" applyAlignment="1">
      <alignment horizontal="left" vertical="top" wrapText="1"/>
    </xf>
    <xf numFmtId="172" fontId="5" fillId="34" borderId="47" xfId="0" applyNumberFormat="1" applyFont="1" applyFill="1" applyBorder="1" applyAlignment="1">
      <alignment horizontal="center" vertical="center"/>
    </xf>
    <xf numFmtId="172" fontId="5" fillId="34" borderId="14" xfId="0" applyNumberFormat="1" applyFont="1" applyFill="1" applyBorder="1" applyAlignment="1">
      <alignment horizontal="center" vertical="center"/>
    </xf>
    <xf numFmtId="172" fontId="5" fillId="34" borderId="45" xfId="0" applyNumberFormat="1" applyFont="1" applyFill="1" applyBorder="1" applyAlignment="1">
      <alignment horizontal="center" vertical="center"/>
    </xf>
    <xf numFmtId="172" fontId="5" fillId="34" borderId="38" xfId="0" applyNumberFormat="1" applyFont="1" applyFill="1" applyBorder="1" applyAlignment="1">
      <alignment horizontal="center" vertical="center"/>
    </xf>
    <xf numFmtId="172" fontId="5" fillId="34" borderId="44" xfId="0" applyNumberFormat="1" applyFont="1" applyFill="1" applyBorder="1" applyAlignment="1">
      <alignment horizontal="center" vertical="center"/>
    </xf>
    <xf numFmtId="172" fontId="5" fillId="34" borderId="39" xfId="0" applyNumberFormat="1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49" fontId="5" fillId="7" borderId="67" xfId="0" applyNumberFormat="1" applyFont="1" applyFill="1" applyBorder="1" applyAlignment="1">
      <alignment horizontal="center" vertical="top"/>
    </xf>
    <xf numFmtId="0" fontId="1" fillId="7" borderId="53" xfId="0" applyFont="1" applyFill="1" applyBorder="1" applyAlignment="1">
      <alignment horizontal="left" vertical="top" wrapText="1"/>
    </xf>
    <xf numFmtId="49" fontId="3" fillId="7" borderId="53" xfId="0" applyNumberFormat="1" applyFont="1" applyFill="1" applyBorder="1" applyAlignment="1">
      <alignment horizontal="center" vertical="top" wrapText="1"/>
    </xf>
    <xf numFmtId="172" fontId="5" fillId="7" borderId="51" xfId="0" applyNumberFormat="1" applyFont="1" applyFill="1" applyBorder="1" applyAlignment="1">
      <alignment horizontal="center" vertical="center"/>
    </xf>
    <xf numFmtId="172" fontId="5" fillId="7" borderId="40" xfId="0" applyNumberFormat="1" applyFont="1" applyFill="1" applyBorder="1" applyAlignment="1">
      <alignment horizontal="center" vertical="center"/>
    </xf>
    <xf numFmtId="172" fontId="5" fillId="7" borderId="52" xfId="0" applyNumberFormat="1" applyFont="1" applyFill="1" applyBorder="1" applyAlignment="1">
      <alignment horizontal="center" vertical="center"/>
    </xf>
    <xf numFmtId="172" fontId="5" fillId="7" borderId="49" xfId="0" applyNumberFormat="1" applyFont="1" applyFill="1" applyBorder="1" applyAlignment="1">
      <alignment horizontal="center" vertical="center"/>
    </xf>
    <xf numFmtId="172" fontId="5" fillId="7" borderId="50" xfId="0" applyNumberFormat="1" applyFont="1" applyFill="1" applyBorder="1" applyAlignment="1">
      <alignment horizontal="center" vertical="center"/>
    </xf>
    <xf numFmtId="172" fontId="5" fillId="7" borderId="42" xfId="0" applyNumberFormat="1" applyFont="1" applyFill="1" applyBorder="1" applyAlignment="1">
      <alignment horizontal="center" vertical="center"/>
    </xf>
    <xf numFmtId="172" fontId="5" fillId="7" borderId="53" xfId="0" applyNumberFormat="1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center" vertical="top"/>
    </xf>
    <xf numFmtId="0" fontId="3" fillId="7" borderId="52" xfId="0" applyFont="1" applyFill="1" applyBorder="1" applyAlignment="1">
      <alignment horizontal="center" vertical="top"/>
    </xf>
    <xf numFmtId="49" fontId="5" fillId="7" borderId="54" xfId="0" applyNumberFormat="1" applyFont="1" applyFill="1" applyBorder="1" applyAlignment="1">
      <alignment horizontal="center" vertical="top"/>
    </xf>
    <xf numFmtId="172" fontId="5" fillId="37" borderId="70" xfId="0" applyNumberFormat="1" applyFont="1" applyFill="1" applyBorder="1" applyAlignment="1">
      <alignment horizontal="center" vertical="center"/>
    </xf>
    <xf numFmtId="172" fontId="5" fillId="37" borderId="18" xfId="0" applyNumberFormat="1" applyFont="1" applyFill="1" applyBorder="1" applyAlignment="1">
      <alignment horizontal="center" vertical="center"/>
    </xf>
    <xf numFmtId="172" fontId="5" fillId="37" borderId="31" xfId="0" applyNumberFormat="1" applyFont="1" applyFill="1" applyBorder="1" applyAlignment="1">
      <alignment horizontal="center" vertical="center"/>
    </xf>
    <xf numFmtId="172" fontId="5" fillId="37" borderId="32" xfId="0" applyNumberFormat="1" applyFont="1" applyFill="1" applyBorder="1" applyAlignment="1">
      <alignment horizontal="center" vertical="center"/>
    </xf>
    <xf numFmtId="0" fontId="4" fillId="37" borderId="66" xfId="0" applyFont="1" applyFill="1" applyBorder="1" applyAlignment="1">
      <alignment horizontal="center" vertical="center"/>
    </xf>
    <xf numFmtId="172" fontId="5" fillId="7" borderId="51" xfId="0" applyNumberFormat="1" applyFont="1" applyFill="1" applyBorder="1" applyAlignment="1">
      <alignment horizontal="center" vertical="center"/>
    </xf>
    <xf numFmtId="172" fontId="5" fillId="7" borderId="40" xfId="0" applyNumberFormat="1" applyFont="1" applyFill="1" applyBorder="1" applyAlignment="1">
      <alignment horizontal="center" vertical="center"/>
    </xf>
    <xf numFmtId="172" fontId="5" fillId="7" borderId="52" xfId="0" applyNumberFormat="1" applyFont="1" applyFill="1" applyBorder="1" applyAlignment="1">
      <alignment horizontal="center" vertical="center"/>
    </xf>
    <xf numFmtId="172" fontId="5" fillId="7" borderId="49" xfId="0" applyNumberFormat="1" applyFont="1" applyFill="1" applyBorder="1" applyAlignment="1">
      <alignment horizontal="center" vertical="center"/>
    </xf>
    <xf numFmtId="172" fontId="5" fillId="7" borderId="50" xfId="0" applyNumberFormat="1" applyFont="1" applyFill="1" applyBorder="1" applyAlignment="1">
      <alignment horizontal="center" vertical="center"/>
    </xf>
    <xf numFmtId="172" fontId="5" fillId="7" borderId="53" xfId="0" applyNumberFormat="1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172" fontId="5" fillId="7" borderId="51" xfId="0" applyNumberFormat="1" applyFont="1" applyFill="1" applyBorder="1" applyAlignment="1">
      <alignment horizontal="center" vertical="top"/>
    </xf>
    <xf numFmtId="172" fontId="5" fillId="7" borderId="40" xfId="0" applyNumberFormat="1" applyFont="1" applyFill="1" applyBorder="1" applyAlignment="1">
      <alignment horizontal="center" vertical="top"/>
    </xf>
    <xf numFmtId="172" fontId="5" fillId="7" borderId="50" xfId="0" applyNumberFormat="1" applyFont="1" applyFill="1" applyBorder="1" applyAlignment="1">
      <alignment horizontal="center" vertical="top"/>
    </xf>
    <xf numFmtId="172" fontId="5" fillId="7" borderId="52" xfId="0" applyNumberFormat="1" applyFont="1" applyFill="1" applyBorder="1" applyAlignment="1">
      <alignment horizontal="center" vertical="top"/>
    </xf>
    <xf numFmtId="172" fontId="5" fillId="7" borderId="49" xfId="0" applyNumberFormat="1" applyFont="1" applyFill="1" applyBorder="1" applyAlignment="1">
      <alignment horizontal="center" vertical="top"/>
    </xf>
    <xf numFmtId="172" fontId="5" fillId="7" borderId="53" xfId="0" applyNumberFormat="1" applyFont="1" applyFill="1" applyBorder="1" applyAlignment="1">
      <alignment horizontal="center" vertical="top"/>
    </xf>
    <xf numFmtId="0" fontId="3" fillId="7" borderId="42" xfId="0" applyFont="1" applyFill="1" applyBorder="1" applyAlignment="1">
      <alignment horizontal="center" vertical="top" wrapText="1"/>
    </xf>
    <xf numFmtId="0" fontId="3" fillId="7" borderId="43" xfId="0" applyFont="1" applyFill="1" applyBorder="1" applyAlignment="1">
      <alignment horizontal="center" vertical="top" wrapText="1"/>
    </xf>
    <xf numFmtId="172" fontId="5" fillId="7" borderId="42" xfId="0" applyNumberFormat="1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vertical="top" wrapText="1"/>
    </xf>
    <xf numFmtId="172" fontId="5" fillId="37" borderId="47" xfId="0" applyNumberFormat="1" applyFont="1" applyFill="1" applyBorder="1" applyAlignment="1">
      <alignment horizontal="center" vertical="center"/>
    </xf>
    <xf numFmtId="172" fontId="5" fillId="37" borderId="14" xfId="0" applyNumberFormat="1" applyFont="1" applyFill="1" applyBorder="1" applyAlignment="1">
      <alignment horizontal="center" vertical="center"/>
    </xf>
    <xf numFmtId="172" fontId="5" fillId="37" borderId="21" xfId="0" applyNumberFormat="1" applyFont="1" applyFill="1" applyBorder="1" applyAlignment="1">
      <alignment horizontal="center" vertical="center"/>
    </xf>
    <xf numFmtId="172" fontId="5" fillId="37" borderId="44" xfId="0" applyNumberFormat="1" applyFont="1" applyFill="1" applyBorder="1" applyAlignment="1">
      <alignment horizontal="center" vertical="center"/>
    </xf>
    <xf numFmtId="172" fontId="5" fillId="37" borderId="45" xfId="0" applyNumberFormat="1" applyFont="1" applyFill="1" applyBorder="1" applyAlignment="1">
      <alignment horizontal="center" vertical="center"/>
    </xf>
    <xf numFmtId="172" fontId="5" fillId="37" borderId="38" xfId="0" applyNumberFormat="1" applyFont="1" applyFill="1" applyBorder="1" applyAlignment="1">
      <alignment horizontal="center" vertical="center"/>
    </xf>
    <xf numFmtId="172" fontId="5" fillId="37" borderId="46" xfId="0" applyNumberFormat="1" applyFont="1" applyFill="1" applyBorder="1" applyAlignment="1">
      <alignment horizontal="center" vertical="center"/>
    </xf>
    <xf numFmtId="172" fontId="5" fillId="37" borderId="39" xfId="0" applyNumberFormat="1" applyFont="1" applyFill="1" applyBorder="1" applyAlignment="1">
      <alignment horizontal="center" vertical="center"/>
    </xf>
    <xf numFmtId="0" fontId="4" fillId="37" borderId="72" xfId="0" applyFont="1" applyFill="1" applyBorder="1" applyAlignment="1">
      <alignment horizontal="center" vertical="center"/>
    </xf>
    <xf numFmtId="0" fontId="5" fillId="36" borderId="66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172" fontId="7" fillId="33" borderId="73" xfId="0" applyNumberFormat="1" applyFont="1" applyFill="1" applyBorder="1" applyAlignment="1">
      <alignment horizontal="center" vertical="top" wrapText="1"/>
    </xf>
    <xf numFmtId="172" fontId="5" fillId="35" borderId="15" xfId="0" applyNumberFormat="1" applyFont="1" applyFill="1" applyBorder="1" applyAlignment="1">
      <alignment horizontal="center" vertical="top"/>
    </xf>
    <xf numFmtId="49" fontId="5" fillId="11" borderId="26" xfId="0" applyNumberFormat="1" applyFont="1" applyFill="1" applyBorder="1" applyAlignment="1">
      <alignment horizontal="center" vertical="top"/>
    </xf>
    <xf numFmtId="49" fontId="5" fillId="7" borderId="16" xfId="0" applyNumberFormat="1" applyFont="1" applyFill="1" applyBorder="1" applyAlignment="1">
      <alignment horizontal="center" vertical="top"/>
    </xf>
    <xf numFmtId="0" fontId="5" fillId="7" borderId="16" xfId="0" applyFont="1" applyFill="1" applyBorder="1" applyAlignment="1">
      <alignment horizontal="left" vertical="top" wrapText="1"/>
    </xf>
    <xf numFmtId="0" fontId="5" fillId="7" borderId="42" xfId="0" applyFont="1" applyFill="1" applyBorder="1" applyAlignment="1">
      <alignment vertical="top" wrapText="1"/>
    </xf>
    <xf numFmtId="0" fontId="5" fillId="7" borderId="43" xfId="0" applyFont="1" applyFill="1" applyBorder="1" applyAlignment="1">
      <alignment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172" fontId="5" fillId="35" borderId="51" xfId="0" applyNumberFormat="1" applyFont="1" applyFill="1" applyBorder="1" applyAlignment="1">
      <alignment horizontal="center" vertical="top"/>
    </xf>
    <xf numFmtId="172" fontId="5" fillId="35" borderId="52" xfId="0" applyNumberFormat="1" applyFont="1" applyFill="1" applyBorder="1" applyAlignment="1">
      <alignment horizontal="center" vertical="top"/>
    </xf>
    <xf numFmtId="172" fontId="5" fillId="0" borderId="26" xfId="0" applyNumberFormat="1" applyFont="1" applyBorder="1" applyAlignment="1">
      <alignment horizontal="center" vertical="top"/>
    </xf>
    <xf numFmtId="172" fontId="5" fillId="0" borderId="31" xfId="0" applyNumberFormat="1" applyFont="1" applyBorder="1" applyAlignment="1">
      <alignment horizontal="center" vertical="top"/>
    </xf>
    <xf numFmtId="172" fontId="5" fillId="0" borderId="18" xfId="0" applyNumberFormat="1" applyFont="1" applyBorder="1" applyAlignment="1">
      <alignment horizontal="center" vertical="top"/>
    </xf>
    <xf numFmtId="172" fontId="5" fillId="37" borderId="51" xfId="0" applyNumberFormat="1" applyFont="1" applyFill="1" applyBorder="1" applyAlignment="1">
      <alignment horizontal="center" vertical="top"/>
    </xf>
    <xf numFmtId="172" fontId="7" fillId="37" borderId="35" xfId="0" applyNumberFormat="1" applyFont="1" applyFill="1" applyBorder="1" applyAlignment="1">
      <alignment horizontal="center" vertical="top" wrapText="1"/>
    </xf>
    <xf numFmtId="172" fontId="7" fillId="37" borderId="10" xfId="0" applyNumberFormat="1" applyFont="1" applyFill="1" applyBorder="1" applyAlignment="1">
      <alignment horizontal="center" vertical="top" wrapText="1"/>
    </xf>
    <xf numFmtId="172" fontId="7" fillId="37" borderId="19" xfId="0" applyNumberFormat="1" applyFont="1" applyFill="1" applyBorder="1" applyAlignment="1">
      <alignment horizontal="center" vertical="top" wrapText="1"/>
    </xf>
    <xf numFmtId="172" fontId="5" fillId="37" borderId="61" xfId="0" applyNumberFormat="1" applyFont="1" applyFill="1" applyBorder="1" applyAlignment="1">
      <alignment horizontal="center" vertical="top"/>
    </xf>
    <xf numFmtId="172" fontId="7" fillId="37" borderId="34" xfId="0" applyNumberFormat="1" applyFont="1" applyFill="1" applyBorder="1" applyAlignment="1">
      <alignment horizontal="center" vertical="top" wrapText="1"/>
    </xf>
    <xf numFmtId="172" fontId="7" fillId="37" borderId="36" xfId="0" applyNumberFormat="1" applyFont="1" applyFill="1" applyBorder="1" applyAlignment="1">
      <alignment horizontal="center" vertical="top" wrapText="1"/>
    </xf>
    <xf numFmtId="172" fontId="5" fillId="37" borderId="74" xfId="0" applyNumberFormat="1" applyFont="1" applyFill="1" applyBorder="1" applyAlignment="1">
      <alignment horizontal="center" vertical="top"/>
    </xf>
    <xf numFmtId="172" fontId="5" fillId="36" borderId="26" xfId="0" applyNumberFormat="1" applyFont="1" applyFill="1" applyBorder="1" applyAlignment="1">
      <alignment horizontal="center" vertical="top"/>
    </xf>
    <xf numFmtId="172" fontId="5" fillId="36" borderId="16" xfId="0" applyNumberFormat="1" applyFont="1" applyFill="1" applyBorder="1" applyAlignment="1">
      <alignment horizontal="center" vertical="top"/>
    </xf>
    <xf numFmtId="172" fontId="5" fillId="36" borderId="27" xfId="0" applyNumberFormat="1" applyFont="1" applyFill="1" applyBorder="1" applyAlignment="1">
      <alignment horizontal="center" vertical="top"/>
    </xf>
    <xf numFmtId="172" fontId="5" fillId="37" borderId="62" xfId="0" applyNumberFormat="1" applyFont="1" applyFill="1" applyBorder="1" applyAlignment="1">
      <alignment horizontal="center" vertical="top"/>
    </xf>
    <xf numFmtId="172" fontId="5" fillId="36" borderId="22" xfId="0" applyNumberFormat="1" applyFont="1" applyFill="1" applyBorder="1" applyAlignment="1">
      <alignment horizontal="center" vertical="top"/>
    </xf>
    <xf numFmtId="0" fontId="4" fillId="36" borderId="62" xfId="0" applyFont="1" applyFill="1" applyBorder="1" applyAlignment="1">
      <alignment horizontal="center" vertical="top"/>
    </xf>
    <xf numFmtId="172" fontId="5" fillId="35" borderId="51" xfId="0" applyNumberFormat="1" applyFont="1" applyFill="1" applyBorder="1" applyAlignment="1">
      <alignment horizontal="center" vertical="top"/>
    </xf>
    <xf numFmtId="172" fontId="5" fillId="35" borderId="40" xfId="0" applyNumberFormat="1" applyFont="1" applyFill="1" applyBorder="1" applyAlignment="1">
      <alignment horizontal="center" vertical="top"/>
    </xf>
    <xf numFmtId="172" fontId="5" fillId="35" borderId="52" xfId="0" applyNumberFormat="1" applyFont="1" applyFill="1" applyBorder="1" applyAlignment="1">
      <alignment horizontal="center" vertical="top"/>
    </xf>
    <xf numFmtId="172" fontId="5" fillId="35" borderId="53" xfId="0" applyNumberFormat="1" applyFont="1" applyFill="1" applyBorder="1" applyAlignment="1">
      <alignment horizontal="center" vertical="top"/>
    </xf>
    <xf numFmtId="172" fontId="7" fillId="33" borderId="63" xfId="0" applyNumberFormat="1" applyFont="1" applyFill="1" applyBorder="1" applyAlignment="1">
      <alignment horizontal="center" vertical="top" wrapText="1"/>
    </xf>
    <xf numFmtId="172" fontId="5" fillId="34" borderId="70" xfId="0" applyNumberFormat="1" applyFont="1" applyFill="1" applyBorder="1" applyAlignment="1">
      <alignment horizontal="center" vertical="top"/>
    </xf>
    <xf numFmtId="49" fontId="6" fillId="0" borderId="47" xfId="0" applyNumberFormat="1" applyFont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/>
    </xf>
    <xf numFmtId="172" fontId="5" fillId="37" borderId="52" xfId="0" applyNumberFormat="1" applyFont="1" applyFill="1" applyBorder="1" applyAlignment="1">
      <alignment horizontal="center" vertical="top"/>
    </xf>
    <xf numFmtId="0" fontId="2" fillId="11" borderId="50" xfId="0" applyFont="1" applyFill="1" applyBorder="1" applyAlignment="1">
      <alignment horizontal="left" vertical="top"/>
    </xf>
    <xf numFmtId="0" fontId="2" fillId="11" borderId="42" xfId="0" applyFont="1" applyFill="1" applyBorder="1" applyAlignment="1">
      <alignment horizontal="left" vertical="top"/>
    </xf>
    <xf numFmtId="0" fontId="5" fillId="7" borderId="42" xfId="0" applyFont="1" applyFill="1" applyBorder="1" applyAlignment="1">
      <alignment horizontal="left" vertical="top" wrapText="1"/>
    </xf>
    <xf numFmtId="49" fontId="5" fillId="7" borderId="50" xfId="0" applyNumberFormat="1" applyFont="1" applyFill="1" applyBorder="1" applyAlignment="1">
      <alignment horizontal="right" vertical="top"/>
    </xf>
    <xf numFmtId="49" fontId="5" fillId="7" borderId="42" xfId="0" applyNumberFormat="1" applyFont="1" applyFill="1" applyBorder="1" applyAlignment="1">
      <alignment horizontal="right" vertical="top"/>
    </xf>
    <xf numFmtId="49" fontId="5" fillId="11" borderId="42" xfId="0" applyNumberFormat="1" applyFont="1" applyFill="1" applyBorder="1" applyAlignment="1">
      <alignment horizontal="right" vertical="top"/>
    </xf>
    <xf numFmtId="49" fontId="5" fillId="7" borderId="10" xfId="0" applyNumberFormat="1" applyFont="1" applyFill="1" applyBorder="1" applyAlignment="1">
      <alignment horizontal="center" vertical="top"/>
    </xf>
    <xf numFmtId="49" fontId="5" fillId="7" borderId="14" xfId="0" applyNumberFormat="1" applyFont="1" applyFill="1" applyBorder="1" applyAlignment="1">
      <alignment horizontal="center" vertical="top"/>
    </xf>
    <xf numFmtId="49" fontId="5" fillId="7" borderId="54" xfId="0" applyNumberFormat="1" applyFont="1" applyFill="1" applyBorder="1" applyAlignment="1">
      <alignment horizontal="right" vertical="top"/>
    </xf>
    <xf numFmtId="0" fontId="2" fillId="11" borderId="43" xfId="0" applyFont="1" applyFill="1" applyBorder="1" applyAlignment="1">
      <alignment horizontal="left" vertical="top"/>
    </xf>
    <xf numFmtId="0" fontId="5" fillId="7" borderId="43" xfId="0" applyFont="1" applyFill="1" applyBorder="1" applyAlignment="1">
      <alignment horizontal="left" vertical="top" wrapText="1"/>
    </xf>
    <xf numFmtId="49" fontId="5" fillId="11" borderId="35" xfId="0" applyNumberFormat="1" applyFont="1" applyFill="1" applyBorder="1" applyAlignment="1">
      <alignment horizontal="center" vertical="top"/>
    </xf>
    <xf numFmtId="49" fontId="5" fillId="11" borderId="28" xfId="0" applyNumberFormat="1" applyFont="1" applyFill="1" applyBorder="1" applyAlignment="1">
      <alignment horizontal="center" vertical="top"/>
    </xf>
    <xf numFmtId="49" fontId="5" fillId="11" borderId="38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11" borderId="35" xfId="0" applyNumberFormat="1" applyFont="1" applyFill="1" applyBorder="1" applyAlignment="1">
      <alignment horizontal="center" vertical="top" wrapText="1"/>
    </xf>
    <xf numFmtId="49" fontId="5" fillId="11" borderId="38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4" xfId="0" applyNumberFormat="1" applyFont="1" applyFill="1" applyBorder="1" applyAlignment="1">
      <alignment horizontal="center" vertical="top" wrapText="1"/>
    </xf>
    <xf numFmtId="49" fontId="5" fillId="7" borderId="45" xfId="0" applyNumberFormat="1" applyFont="1" applyFill="1" applyBorder="1" applyAlignment="1">
      <alignment horizontal="right" vertical="top"/>
    </xf>
    <xf numFmtId="172" fontId="5" fillId="35" borderId="50" xfId="0" applyNumberFormat="1" applyFont="1" applyFill="1" applyBorder="1" applyAlignment="1">
      <alignment horizontal="center" vertical="top"/>
    </xf>
    <xf numFmtId="172" fontId="5" fillId="35" borderId="49" xfId="0" applyNumberFormat="1" applyFont="1" applyFill="1" applyBorder="1" applyAlignment="1">
      <alignment horizontal="center" vertical="top"/>
    </xf>
    <xf numFmtId="0" fontId="7" fillId="0" borderId="64" xfId="0" applyFont="1" applyFill="1" applyBorder="1" applyAlignment="1">
      <alignment horizontal="left" vertical="top" wrapText="1"/>
    </xf>
    <xf numFmtId="0" fontId="3" fillId="0" borderId="65" xfId="0" applyNumberFormat="1" applyFont="1" applyFill="1" applyBorder="1" applyAlignment="1">
      <alignment horizontal="center" vertical="top"/>
    </xf>
    <xf numFmtId="0" fontId="3" fillId="36" borderId="37" xfId="0" applyFont="1" applyFill="1" applyBorder="1" applyAlignment="1">
      <alignment horizontal="center" vertical="center"/>
    </xf>
    <xf numFmtId="172" fontId="7" fillId="36" borderId="35" xfId="0" applyNumberFormat="1" applyFont="1" applyFill="1" applyBorder="1" applyAlignment="1">
      <alignment horizontal="center" vertical="center"/>
    </xf>
    <xf numFmtId="172" fontId="7" fillId="36" borderId="10" xfId="0" applyNumberFormat="1" applyFont="1" applyFill="1" applyBorder="1" applyAlignment="1">
      <alignment horizontal="center" vertical="center"/>
    </xf>
    <xf numFmtId="172" fontId="7" fillId="36" borderId="19" xfId="0" applyNumberFormat="1" applyFont="1" applyFill="1" applyBorder="1" applyAlignment="1">
      <alignment horizontal="center" vertical="center"/>
    </xf>
    <xf numFmtId="172" fontId="7" fillId="36" borderId="37" xfId="0" applyNumberFormat="1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172" fontId="7" fillId="36" borderId="64" xfId="0" applyNumberFormat="1" applyFont="1" applyFill="1" applyBorder="1" applyAlignment="1">
      <alignment horizontal="center" vertical="center"/>
    </xf>
    <xf numFmtId="172" fontId="7" fillId="36" borderId="61" xfId="0" applyNumberFormat="1" applyFont="1" applyFill="1" applyBorder="1" applyAlignment="1">
      <alignment horizontal="center" vertical="center"/>
    </xf>
    <xf numFmtId="172" fontId="7" fillId="36" borderId="65" xfId="0" applyNumberFormat="1" applyFont="1" applyFill="1" applyBorder="1" applyAlignment="1">
      <alignment horizontal="center" vertical="center"/>
    </xf>
    <xf numFmtId="172" fontId="7" fillId="36" borderId="29" xfId="0" applyNumberFormat="1" applyFont="1" applyFill="1" applyBorder="1" applyAlignment="1">
      <alignment horizontal="center" vertical="center"/>
    </xf>
    <xf numFmtId="172" fontId="7" fillId="36" borderId="17" xfId="0" applyNumberFormat="1" applyFont="1" applyFill="1" applyBorder="1" applyAlignment="1">
      <alignment horizontal="center" vertical="center"/>
    </xf>
    <xf numFmtId="172" fontId="7" fillId="36" borderId="30" xfId="0" applyNumberFormat="1" applyFont="1" applyFill="1" applyBorder="1" applyAlignment="1">
      <alignment horizontal="center" vertical="center"/>
    </xf>
    <xf numFmtId="172" fontId="7" fillId="36" borderId="24" xfId="0" applyNumberFormat="1" applyFont="1" applyFill="1" applyBorder="1" applyAlignment="1">
      <alignment horizontal="center" vertical="center"/>
    </xf>
    <xf numFmtId="172" fontId="7" fillId="36" borderId="26" xfId="0" applyNumberFormat="1" applyFont="1" applyFill="1" applyBorder="1" applyAlignment="1">
      <alignment horizontal="center" vertical="center"/>
    </xf>
    <xf numFmtId="172" fontId="7" fillId="36" borderId="16" xfId="0" applyNumberFormat="1" applyFont="1" applyFill="1" applyBorder="1" applyAlignment="1">
      <alignment horizontal="center" vertical="center"/>
    </xf>
    <xf numFmtId="172" fontId="7" fillId="36" borderId="27" xfId="0" applyNumberFormat="1" applyFont="1" applyFill="1" applyBorder="1" applyAlignment="1">
      <alignment horizontal="center" vertical="center"/>
    </xf>
    <xf numFmtId="172" fontId="7" fillId="36" borderId="22" xfId="0" applyNumberFormat="1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top"/>
    </xf>
    <xf numFmtId="172" fontId="7" fillId="36" borderId="66" xfId="0" applyNumberFormat="1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172" fontId="7" fillId="36" borderId="63" xfId="0" applyNumberFormat="1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172" fontId="7" fillId="36" borderId="71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172" fontId="7" fillId="36" borderId="76" xfId="0" applyNumberFormat="1" applyFont="1" applyFill="1" applyBorder="1" applyAlignment="1">
      <alignment horizontal="center" vertical="center"/>
    </xf>
    <xf numFmtId="172" fontId="7" fillId="36" borderId="72" xfId="0" applyNumberFormat="1" applyFont="1" applyFill="1" applyBorder="1" applyAlignment="1">
      <alignment horizontal="center" vertical="center"/>
    </xf>
    <xf numFmtId="172" fontId="7" fillId="36" borderId="77" xfId="0" applyNumberFormat="1" applyFont="1" applyFill="1" applyBorder="1" applyAlignment="1">
      <alignment horizontal="center" vertical="center"/>
    </xf>
    <xf numFmtId="172" fontId="7" fillId="36" borderId="58" xfId="0" applyNumberFormat="1" applyFont="1" applyFill="1" applyBorder="1" applyAlignment="1">
      <alignment horizontal="center" vertical="center"/>
    </xf>
    <xf numFmtId="172" fontId="7" fillId="36" borderId="57" xfId="0" applyNumberFormat="1" applyFont="1" applyFill="1" applyBorder="1" applyAlignment="1">
      <alignment horizontal="center" vertical="center"/>
    </xf>
    <xf numFmtId="0" fontId="3" fillId="36" borderId="78" xfId="0" applyFont="1" applyFill="1" applyBorder="1" applyAlignment="1">
      <alignment horizontal="center" vertical="center"/>
    </xf>
    <xf numFmtId="172" fontId="7" fillId="36" borderId="79" xfId="0" applyNumberFormat="1" applyFont="1" applyFill="1" applyBorder="1" applyAlignment="1">
      <alignment horizontal="center" vertical="center"/>
    </xf>
    <xf numFmtId="172" fontId="7" fillId="36" borderId="67" xfId="0" applyNumberFormat="1" applyFont="1" applyFill="1" applyBorder="1" applyAlignment="1">
      <alignment horizontal="center" vertical="center"/>
    </xf>
    <xf numFmtId="172" fontId="7" fillId="36" borderId="80" xfId="0" applyNumberFormat="1" applyFont="1" applyFill="1" applyBorder="1" applyAlignment="1">
      <alignment horizontal="center" vertical="center"/>
    </xf>
    <xf numFmtId="172" fontId="7" fillId="36" borderId="81" xfId="0" applyNumberFormat="1" applyFont="1" applyFill="1" applyBorder="1" applyAlignment="1">
      <alignment horizontal="center" vertical="center"/>
    </xf>
    <xf numFmtId="172" fontId="7" fillId="36" borderId="82" xfId="0" applyNumberFormat="1" applyFont="1" applyFill="1" applyBorder="1" applyAlignment="1">
      <alignment horizontal="center" vertical="center"/>
    </xf>
    <xf numFmtId="172" fontId="7" fillId="36" borderId="83" xfId="0" applyNumberFormat="1" applyFont="1" applyFill="1" applyBorder="1" applyAlignment="1">
      <alignment horizontal="center" vertical="center"/>
    </xf>
    <xf numFmtId="172" fontId="7" fillId="36" borderId="78" xfId="0" applyNumberFormat="1" applyFont="1" applyFill="1" applyBorder="1" applyAlignment="1">
      <alignment horizontal="center" vertical="center"/>
    </xf>
    <xf numFmtId="172" fontId="7" fillId="36" borderId="84" xfId="0" applyNumberFormat="1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top" wrapText="1"/>
    </xf>
    <xf numFmtId="0" fontId="7" fillId="36" borderId="35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7" fillId="36" borderId="29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4" xfId="0" applyFont="1" applyFill="1" applyBorder="1" applyAlignment="1">
      <alignment horizontal="center" vertical="top" wrapText="1"/>
    </xf>
    <xf numFmtId="0" fontId="5" fillId="36" borderId="35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64" xfId="0" applyFont="1" applyFill="1" applyBorder="1" applyAlignment="1">
      <alignment horizontal="center" vertical="top" wrapText="1"/>
    </xf>
    <xf numFmtId="0" fontId="5" fillId="36" borderId="61" xfId="0" applyFont="1" applyFill="1" applyBorder="1" applyAlignment="1">
      <alignment horizontal="center" vertical="top" wrapText="1"/>
    </xf>
    <xf numFmtId="0" fontId="5" fillId="36" borderId="65" xfId="0" applyFont="1" applyFill="1" applyBorder="1" applyAlignment="1">
      <alignment horizontal="center" vertical="top" wrapText="1"/>
    </xf>
    <xf numFmtId="0" fontId="5" fillId="36" borderId="66" xfId="0" applyFont="1" applyFill="1" applyBorder="1" applyAlignment="1">
      <alignment horizontal="center" vertical="top" wrapText="1"/>
    </xf>
    <xf numFmtId="0" fontId="5" fillId="36" borderId="36" xfId="0" applyFont="1" applyFill="1" applyBorder="1" applyAlignment="1">
      <alignment horizontal="center" vertical="top" wrapText="1"/>
    </xf>
    <xf numFmtId="0" fontId="5" fillId="36" borderId="60" xfId="0" applyFont="1" applyFill="1" applyBorder="1" applyAlignment="1">
      <alignment horizontal="center" vertical="top" wrapText="1"/>
    </xf>
    <xf numFmtId="0" fontId="5" fillId="36" borderId="58" xfId="0" applyFont="1" applyFill="1" applyBorder="1" applyAlignment="1">
      <alignment horizontal="center" vertical="top" wrapText="1"/>
    </xf>
    <xf numFmtId="0" fontId="5" fillId="36" borderId="62" xfId="0" applyFont="1" applyFill="1" applyBorder="1" applyAlignment="1">
      <alignment horizontal="center" vertical="top" wrapText="1"/>
    </xf>
    <xf numFmtId="0" fontId="2" fillId="11" borderId="50" xfId="0" applyFont="1" applyFill="1" applyBorder="1" applyAlignment="1">
      <alignment horizontal="left" vertical="top"/>
    </xf>
    <xf numFmtId="0" fontId="2" fillId="11" borderId="42" xfId="0" applyFont="1" applyFill="1" applyBorder="1" applyAlignment="1">
      <alignment horizontal="left" vertical="top"/>
    </xf>
    <xf numFmtId="49" fontId="5" fillId="7" borderId="42" xfId="0" applyNumberFormat="1" applyFont="1" applyFill="1" applyBorder="1" applyAlignment="1">
      <alignment horizontal="right" vertical="top"/>
    </xf>
    <xf numFmtId="49" fontId="5" fillId="7" borderId="43" xfId="0" applyNumberFormat="1" applyFont="1" applyFill="1" applyBorder="1" applyAlignment="1">
      <alignment horizontal="right" vertical="top"/>
    </xf>
    <xf numFmtId="49" fontId="5" fillId="7" borderId="45" xfId="0" applyNumberFormat="1" applyFont="1" applyFill="1" applyBorder="1" applyAlignment="1">
      <alignment horizontal="right" vertical="top"/>
    </xf>
    <xf numFmtId="49" fontId="5" fillId="7" borderId="46" xfId="0" applyNumberFormat="1" applyFont="1" applyFill="1" applyBorder="1" applyAlignment="1">
      <alignment horizontal="right" vertical="top"/>
    </xf>
    <xf numFmtId="49" fontId="5" fillId="7" borderId="48" xfId="0" applyNumberFormat="1" applyFont="1" applyFill="1" applyBorder="1" applyAlignment="1">
      <alignment horizontal="right" vertical="top"/>
    </xf>
    <xf numFmtId="49" fontId="5" fillId="7" borderId="54" xfId="0" applyNumberFormat="1" applyFont="1" applyFill="1" applyBorder="1" applyAlignment="1">
      <alignment horizontal="right" vertical="top"/>
    </xf>
    <xf numFmtId="49" fontId="5" fillId="11" borderId="50" xfId="0" applyNumberFormat="1" applyFont="1" applyFill="1" applyBorder="1" applyAlignment="1">
      <alignment horizontal="right" vertical="top"/>
    </xf>
    <xf numFmtId="49" fontId="5" fillId="11" borderId="42" xfId="0" applyNumberFormat="1" applyFont="1" applyFill="1" applyBorder="1" applyAlignment="1">
      <alignment horizontal="right" vertical="top"/>
    </xf>
    <xf numFmtId="49" fontId="5" fillId="11" borderId="43" xfId="0" applyNumberFormat="1" applyFont="1" applyFill="1" applyBorder="1" applyAlignment="1">
      <alignment horizontal="right" vertical="top"/>
    </xf>
    <xf numFmtId="49" fontId="5" fillId="35" borderId="50" xfId="0" applyNumberFormat="1" applyFont="1" applyFill="1" applyBorder="1" applyAlignment="1">
      <alignment horizontal="right" vertical="top"/>
    </xf>
    <xf numFmtId="49" fontId="5" fillId="35" borderId="42" xfId="0" applyNumberFormat="1" applyFont="1" applyFill="1" applyBorder="1" applyAlignment="1">
      <alignment horizontal="right" vertical="top"/>
    </xf>
    <xf numFmtId="49" fontId="5" fillId="35" borderId="43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left" vertical="top" wrapText="1"/>
    </xf>
    <xf numFmtId="0" fontId="5" fillId="7" borderId="33" xfId="0" applyFont="1" applyFill="1" applyBorder="1" applyAlignment="1">
      <alignment horizontal="left" vertical="top" wrapText="1"/>
    </xf>
    <xf numFmtId="0" fontId="5" fillId="7" borderId="73" xfId="0" applyFont="1" applyFill="1" applyBorder="1" applyAlignment="1">
      <alignment horizontal="left" vertical="top" wrapText="1"/>
    </xf>
    <xf numFmtId="0" fontId="2" fillId="11" borderId="46" xfId="0" applyFont="1" applyFill="1" applyBorder="1" applyAlignment="1">
      <alignment horizontal="left" vertical="top"/>
    </xf>
    <xf numFmtId="0" fontId="2" fillId="11" borderId="43" xfId="0" applyFont="1" applyFill="1" applyBorder="1" applyAlignment="1">
      <alignment horizontal="left" vertical="top"/>
    </xf>
    <xf numFmtId="49" fontId="2" fillId="7" borderId="54" xfId="0" applyNumberFormat="1" applyFont="1" applyFill="1" applyBorder="1" applyAlignment="1">
      <alignment horizontal="right" vertical="top"/>
    </xf>
    <xf numFmtId="49" fontId="2" fillId="7" borderId="43" xfId="0" applyNumberFormat="1" applyFont="1" applyFill="1" applyBorder="1" applyAlignment="1">
      <alignment horizontal="right" vertical="top"/>
    </xf>
    <xf numFmtId="49" fontId="5" fillId="7" borderId="50" xfId="0" applyNumberFormat="1" applyFont="1" applyFill="1" applyBorder="1" applyAlignment="1">
      <alignment horizontal="left" vertical="top"/>
    </xf>
    <xf numFmtId="49" fontId="5" fillId="7" borderId="42" xfId="0" applyNumberFormat="1" applyFont="1" applyFill="1" applyBorder="1" applyAlignment="1">
      <alignment horizontal="left" vertical="top"/>
    </xf>
    <xf numFmtId="49" fontId="5" fillId="7" borderId="43" xfId="0" applyNumberFormat="1" applyFont="1" applyFill="1" applyBorder="1" applyAlignment="1">
      <alignment horizontal="left" vertical="top"/>
    </xf>
    <xf numFmtId="49" fontId="5" fillId="7" borderId="0" xfId="0" applyNumberFormat="1" applyFont="1" applyFill="1" applyBorder="1" applyAlignment="1">
      <alignment horizontal="left" vertical="top" wrapText="1"/>
    </xf>
    <xf numFmtId="49" fontId="5" fillId="7" borderId="85" xfId="0" applyNumberFormat="1" applyFont="1" applyFill="1" applyBorder="1" applyAlignment="1">
      <alignment horizontal="left" vertical="top" wrapText="1"/>
    </xf>
    <xf numFmtId="0" fontId="7" fillId="0" borderId="33" xfId="0" applyNumberFormat="1" applyFont="1" applyBorder="1" applyAlignment="1">
      <alignment horizontal="left" vertical="top" wrapText="1"/>
    </xf>
    <xf numFmtId="0" fontId="7" fillId="36" borderId="22" xfId="0" applyFont="1" applyFill="1" applyBorder="1" applyAlignment="1">
      <alignment horizontal="center" vertical="top" wrapText="1"/>
    </xf>
    <xf numFmtId="0" fontId="7" fillId="36" borderId="26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172" fontId="7" fillId="36" borderId="26" xfId="0" applyNumberFormat="1" applyFont="1" applyFill="1" applyBorder="1" applyAlignment="1">
      <alignment horizontal="center" vertical="top"/>
    </xf>
    <xf numFmtId="172" fontId="7" fillId="36" borderId="16" xfId="0" applyNumberFormat="1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172" fontId="7" fillId="36" borderId="27" xfId="0" applyNumberFormat="1" applyFont="1" applyFill="1" applyBorder="1" applyAlignment="1">
      <alignment horizontal="center" vertical="top"/>
    </xf>
    <xf numFmtId="172" fontId="7" fillId="36" borderId="74" xfId="0" applyNumberFormat="1" applyFont="1" applyFill="1" applyBorder="1" applyAlignment="1">
      <alignment horizontal="center" vertical="top"/>
    </xf>
    <xf numFmtId="172" fontId="7" fillId="36" borderId="61" xfId="0" applyNumberFormat="1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left" vertical="top" wrapText="1"/>
    </xf>
    <xf numFmtId="49" fontId="7" fillId="0" borderId="39" xfId="0" applyNumberFormat="1" applyFont="1" applyBorder="1" applyAlignment="1">
      <alignment horizontal="center" vertical="top" wrapText="1"/>
    </xf>
    <xf numFmtId="49" fontId="5" fillId="7" borderId="33" xfId="0" applyNumberFormat="1" applyFont="1" applyFill="1" applyBorder="1" applyAlignment="1">
      <alignment horizontal="right" vertical="top"/>
    </xf>
    <xf numFmtId="172" fontId="5" fillId="7" borderId="34" xfId="0" applyNumberFormat="1" applyFont="1" applyFill="1" applyBorder="1" applyAlignment="1">
      <alignment horizontal="center" vertical="top"/>
    </xf>
    <xf numFmtId="172" fontId="5" fillId="7" borderId="10" xfId="0" applyNumberFormat="1" applyFont="1" applyFill="1" applyBorder="1" applyAlignment="1">
      <alignment horizontal="center" vertical="top"/>
    </xf>
    <xf numFmtId="172" fontId="5" fillId="7" borderId="36" xfId="0" applyNumberFormat="1" applyFont="1" applyFill="1" applyBorder="1" applyAlignment="1">
      <alignment horizontal="center" vertical="top"/>
    </xf>
    <xf numFmtId="172" fontId="5" fillId="7" borderId="33" xfId="0" applyNumberFormat="1" applyFont="1" applyFill="1" applyBorder="1" applyAlignment="1">
      <alignment horizontal="center" vertical="top"/>
    </xf>
    <xf numFmtId="0" fontId="7" fillId="36" borderId="66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center" wrapText="1"/>
    </xf>
    <xf numFmtId="172" fontId="7" fillId="34" borderId="32" xfId="0" applyNumberFormat="1" applyFont="1" applyFill="1" applyBorder="1" applyAlignment="1">
      <alignment horizontal="center" vertical="center"/>
    </xf>
    <xf numFmtId="172" fontId="7" fillId="34" borderId="69" xfId="0" applyNumberFormat="1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top" wrapText="1"/>
    </xf>
    <xf numFmtId="0" fontId="7" fillId="36" borderId="61" xfId="0" applyFont="1" applyFill="1" applyBorder="1" applyAlignment="1">
      <alignment horizontal="center" vertical="top" wrapText="1"/>
    </xf>
    <xf numFmtId="0" fontId="7" fillId="36" borderId="65" xfId="0" applyFont="1" applyFill="1" applyBorder="1" applyAlignment="1">
      <alignment horizontal="center" vertical="top" wrapText="1"/>
    </xf>
    <xf numFmtId="0" fontId="7" fillId="36" borderId="36" xfId="0" applyFont="1" applyFill="1" applyBorder="1" applyAlignment="1">
      <alignment horizontal="center" vertical="top" wrapText="1"/>
    </xf>
    <xf numFmtId="0" fontId="7" fillId="36" borderId="27" xfId="0" applyFont="1" applyFill="1" applyBorder="1" applyAlignment="1">
      <alignment horizontal="center" vertical="top" wrapText="1"/>
    </xf>
    <xf numFmtId="0" fontId="7" fillId="36" borderId="57" xfId="0" applyFont="1" applyFill="1" applyBorder="1" applyAlignment="1">
      <alignment horizontal="center" vertical="top" wrapText="1"/>
    </xf>
    <xf numFmtId="0" fontId="7" fillId="36" borderId="58" xfId="0" applyFont="1" applyFill="1" applyBorder="1" applyAlignment="1">
      <alignment horizontal="center" vertical="top" wrapText="1"/>
    </xf>
    <xf numFmtId="0" fontId="7" fillId="36" borderId="76" xfId="0" applyFont="1" applyFill="1" applyBorder="1" applyAlignment="1">
      <alignment horizontal="center" vertical="top" wrapText="1"/>
    </xf>
    <xf numFmtId="0" fontId="7" fillId="36" borderId="74" xfId="0" applyFont="1" applyFill="1" applyBorder="1" applyAlignment="1">
      <alignment horizontal="center" vertical="top" wrapText="1"/>
    </xf>
    <xf numFmtId="0" fontId="7" fillId="36" borderId="62" xfId="0" applyFont="1" applyFill="1" applyBorder="1" applyAlignment="1">
      <alignment horizontal="center" vertical="top" wrapText="1"/>
    </xf>
    <xf numFmtId="0" fontId="7" fillId="36" borderId="75" xfId="0" applyFont="1" applyFill="1" applyBorder="1" applyAlignment="1">
      <alignment horizontal="center" vertical="top" wrapText="1"/>
    </xf>
    <xf numFmtId="0" fontId="7" fillId="36" borderId="34" xfId="0" applyFont="1" applyFill="1" applyBorder="1" applyAlignment="1">
      <alignment horizontal="center" vertical="top" wrapText="1"/>
    </xf>
    <xf numFmtId="0" fontId="7" fillId="36" borderId="33" xfId="0" applyFont="1" applyFill="1" applyBorder="1" applyAlignment="1">
      <alignment horizontal="center" vertical="top" wrapText="1"/>
    </xf>
    <xf numFmtId="172" fontId="7" fillId="36" borderId="35" xfId="0" applyNumberFormat="1" applyFont="1" applyFill="1" applyBorder="1" applyAlignment="1">
      <alignment horizontal="center" vertical="top" wrapText="1"/>
    </xf>
    <xf numFmtId="172" fontId="7" fillId="36" borderId="10" xfId="0" applyNumberFormat="1" applyFont="1" applyFill="1" applyBorder="1" applyAlignment="1">
      <alignment horizontal="center" vertical="top" wrapText="1"/>
    </xf>
    <xf numFmtId="0" fontId="7" fillId="36" borderId="86" xfId="0" applyFont="1" applyFill="1" applyBorder="1" applyAlignment="1">
      <alignment horizontal="center" vertical="top" wrapText="1"/>
    </xf>
    <xf numFmtId="0" fontId="7" fillId="36" borderId="66" xfId="0" applyFont="1" applyFill="1" applyBorder="1" applyAlignment="1">
      <alignment horizontal="center" vertical="center" wrapText="1"/>
    </xf>
    <xf numFmtId="172" fontId="7" fillId="36" borderId="66" xfId="0" applyNumberFormat="1" applyFont="1" applyFill="1" applyBorder="1" applyAlignment="1">
      <alignment horizontal="center" vertical="top" wrapText="1"/>
    </xf>
    <xf numFmtId="172" fontId="7" fillId="36" borderId="19" xfId="0" applyNumberFormat="1" applyFont="1" applyFill="1" applyBorder="1" applyAlignment="1">
      <alignment horizontal="center" vertical="top" wrapText="1"/>
    </xf>
    <xf numFmtId="172" fontId="7" fillId="36" borderId="37" xfId="0" applyNumberFormat="1" applyFont="1" applyFill="1" applyBorder="1" applyAlignment="1">
      <alignment horizontal="center" vertical="top" wrapText="1"/>
    </xf>
    <xf numFmtId="172" fontId="7" fillId="36" borderId="64" xfId="0" applyNumberFormat="1" applyFont="1" applyFill="1" applyBorder="1" applyAlignment="1">
      <alignment horizontal="center" vertical="top" wrapText="1"/>
    </xf>
    <xf numFmtId="172" fontId="7" fillId="36" borderId="61" xfId="0" applyNumberFormat="1" applyFont="1" applyFill="1" applyBorder="1" applyAlignment="1">
      <alignment horizontal="center" vertical="top" wrapText="1"/>
    </xf>
    <xf numFmtId="172" fontId="7" fillId="36" borderId="65" xfId="0" applyNumberFormat="1" applyFont="1" applyFill="1" applyBorder="1" applyAlignment="1">
      <alignment horizontal="center" vertical="top" wrapText="1"/>
    </xf>
    <xf numFmtId="172" fontId="7" fillId="0" borderId="64" xfId="0" applyNumberFormat="1" applyFont="1" applyBorder="1" applyAlignment="1">
      <alignment horizontal="center" vertical="top"/>
    </xf>
    <xf numFmtId="172" fontId="7" fillId="38" borderId="26" xfId="0" applyNumberFormat="1" applyFont="1" applyFill="1" applyBorder="1" applyAlignment="1">
      <alignment horizontal="center" vertical="top"/>
    </xf>
    <xf numFmtId="172" fontId="7" fillId="0" borderId="29" xfId="0" applyNumberFormat="1" applyFont="1" applyBorder="1" applyAlignment="1">
      <alignment horizontal="center" vertical="top"/>
    </xf>
    <xf numFmtId="172" fontId="7" fillId="36" borderId="62" xfId="0" applyNumberFormat="1" applyFont="1" applyFill="1" applyBorder="1" applyAlignment="1">
      <alignment horizontal="center" vertical="top"/>
    </xf>
    <xf numFmtId="172" fontId="7" fillId="36" borderId="86" xfId="0" applyNumberFormat="1" applyFont="1" applyFill="1" applyBorder="1" applyAlignment="1">
      <alignment horizontal="center" vertical="top"/>
    </xf>
    <xf numFmtId="172" fontId="7" fillId="36" borderId="22" xfId="0" applyNumberFormat="1" applyFont="1" applyFill="1" applyBorder="1" applyAlignment="1">
      <alignment horizontal="center" vertical="top"/>
    </xf>
    <xf numFmtId="172" fontId="7" fillId="35" borderId="29" xfId="0" applyNumberFormat="1" applyFont="1" applyFill="1" applyBorder="1" applyAlignment="1">
      <alignment horizontal="center" vertical="center"/>
    </xf>
    <xf numFmtId="172" fontId="7" fillId="35" borderId="17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5" xfId="0" applyFont="1" applyFill="1" applyBorder="1" applyAlignment="1">
      <alignment horizontal="left" vertical="top"/>
    </xf>
    <xf numFmtId="0" fontId="3" fillId="0" borderId="47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72" fontId="7" fillId="33" borderId="22" xfId="0" applyNumberFormat="1" applyFont="1" applyFill="1" applyBorder="1" applyAlignment="1">
      <alignment horizontal="center" vertical="center" wrapText="1"/>
    </xf>
    <xf numFmtId="172" fontId="7" fillId="33" borderId="23" xfId="0" applyNumberFormat="1" applyFont="1" applyFill="1" applyBorder="1" applyAlignment="1">
      <alignment horizontal="center" vertical="center" wrapText="1"/>
    </xf>
    <xf numFmtId="172" fontId="7" fillId="0" borderId="24" xfId="0" applyNumberFormat="1" applyFont="1" applyFill="1" applyBorder="1" applyAlignment="1">
      <alignment horizontal="center" vertical="center"/>
    </xf>
    <xf numFmtId="172" fontId="7" fillId="36" borderId="37" xfId="0" applyNumberFormat="1" applyFont="1" applyFill="1" applyBorder="1" applyAlignment="1">
      <alignment horizontal="center" vertical="center"/>
    </xf>
    <xf numFmtId="172" fontId="7" fillId="36" borderId="24" xfId="0" applyNumberFormat="1" applyFont="1" applyFill="1" applyBorder="1" applyAlignment="1">
      <alignment horizontal="center" vertical="center"/>
    </xf>
    <xf numFmtId="172" fontId="5" fillId="7" borderId="15" xfId="0" applyNumberFormat="1" applyFont="1" applyFill="1" applyBorder="1" applyAlignment="1">
      <alignment horizontal="center" vertical="center"/>
    </xf>
    <xf numFmtId="172" fontId="5" fillId="7" borderId="32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top" wrapText="1"/>
    </xf>
    <xf numFmtId="172" fontId="7" fillId="36" borderId="28" xfId="0" applyNumberFormat="1" applyFont="1" applyFill="1" applyBorder="1" applyAlignment="1">
      <alignment horizontal="center" vertical="top"/>
    </xf>
    <xf numFmtId="172" fontId="7" fillId="36" borderId="11" xfId="0" applyNumberFormat="1" applyFont="1" applyFill="1" applyBorder="1" applyAlignment="1">
      <alignment horizontal="center" vertical="top"/>
    </xf>
    <xf numFmtId="172" fontId="7" fillId="36" borderId="20" xfId="0" applyNumberFormat="1" applyFont="1" applyFill="1" applyBorder="1" applyAlignment="1">
      <alignment horizontal="center" vertical="top"/>
    </xf>
    <xf numFmtId="172" fontId="7" fillId="36" borderId="59" xfId="0" applyNumberFormat="1" applyFont="1" applyFill="1" applyBorder="1" applyAlignment="1">
      <alignment horizontal="center" vertical="top"/>
    </xf>
    <xf numFmtId="172" fontId="7" fillId="36" borderId="17" xfId="0" applyNumberFormat="1" applyFont="1" applyFill="1" applyBorder="1" applyAlignment="1">
      <alignment horizontal="center" vertical="top"/>
    </xf>
    <xf numFmtId="172" fontId="7" fillId="36" borderId="60" xfId="0" applyNumberFormat="1" applyFont="1" applyFill="1" applyBorder="1" applyAlignment="1">
      <alignment horizontal="center" vertical="top"/>
    </xf>
    <xf numFmtId="172" fontId="7" fillId="36" borderId="68" xfId="0" applyNumberFormat="1" applyFont="1" applyFill="1" applyBorder="1" applyAlignment="1">
      <alignment horizontal="center" vertical="top"/>
    </xf>
    <xf numFmtId="172" fontId="7" fillId="36" borderId="23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172" fontId="7" fillId="0" borderId="28" xfId="0" applyNumberFormat="1" applyFont="1" applyFill="1" applyBorder="1" applyAlignment="1">
      <alignment horizontal="center" vertical="top" wrapText="1"/>
    </xf>
    <xf numFmtId="172" fontId="7" fillId="0" borderId="11" xfId="0" applyNumberFormat="1" applyFont="1" applyFill="1" applyBorder="1" applyAlignment="1">
      <alignment horizontal="center" vertical="top" wrapText="1"/>
    </xf>
    <xf numFmtId="172" fontId="7" fillId="0" borderId="41" xfId="0" applyNumberFormat="1" applyFont="1" applyFill="1" applyBorder="1" applyAlignment="1">
      <alignment horizontal="center" vertical="top" wrapText="1"/>
    </xf>
    <xf numFmtId="172" fontId="7" fillId="0" borderId="20" xfId="0" applyNumberFormat="1" applyFont="1" applyFill="1" applyBorder="1" applyAlignment="1">
      <alignment horizontal="center" vertical="top" wrapText="1"/>
    </xf>
    <xf numFmtId="172" fontId="7" fillId="37" borderId="56" xfId="0" applyNumberFormat="1" applyFont="1" applyFill="1" applyBorder="1" applyAlignment="1">
      <alignment horizontal="center" vertical="top" wrapText="1"/>
    </xf>
    <xf numFmtId="172" fontId="7" fillId="37" borderId="11" xfId="0" applyNumberFormat="1" applyFont="1" applyFill="1" applyBorder="1" applyAlignment="1">
      <alignment horizontal="center" vertical="top" wrapText="1"/>
    </xf>
    <xf numFmtId="172" fontId="7" fillId="37" borderId="41" xfId="0" applyNumberFormat="1" applyFont="1" applyFill="1" applyBorder="1" applyAlignment="1">
      <alignment horizontal="center" vertical="top" wrapText="1"/>
    </xf>
    <xf numFmtId="172" fontId="7" fillId="33" borderId="23" xfId="0" applyNumberFormat="1" applyFont="1" applyFill="1" applyBorder="1" applyAlignment="1">
      <alignment horizontal="center" vertical="top" wrapText="1"/>
    </xf>
    <xf numFmtId="172" fontId="7" fillId="33" borderId="0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172" fontId="7" fillId="0" borderId="26" xfId="0" applyNumberFormat="1" applyFont="1" applyFill="1" applyBorder="1" applyAlignment="1">
      <alignment horizontal="center" vertical="top" wrapText="1"/>
    </xf>
    <xf numFmtId="172" fontId="7" fillId="0" borderId="16" xfId="0" applyNumberFormat="1" applyFont="1" applyFill="1" applyBorder="1" applyAlignment="1">
      <alignment horizontal="center" vertical="top" wrapText="1"/>
    </xf>
    <xf numFmtId="172" fontId="7" fillId="0" borderId="58" xfId="0" applyNumberFormat="1" applyFont="1" applyFill="1" applyBorder="1" applyAlignment="1">
      <alignment horizontal="center" vertical="top" wrapText="1"/>
    </xf>
    <xf numFmtId="172" fontId="7" fillId="0" borderId="27" xfId="0" applyNumberFormat="1" applyFont="1" applyFill="1" applyBorder="1" applyAlignment="1">
      <alignment horizontal="center" vertical="top" wrapText="1"/>
    </xf>
    <xf numFmtId="172" fontId="7" fillId="37" borderId="57" xfId="0" applyNumberFormat="1" applyFont="1" applyFill="1" applyBorder="1" applyAlignment="1">
      <alignment horizontal="center" vertical="top" wrapText="1"/>
    </xf>
    <xf numFmtId="172" fontId="7" fillId="37" borderId="16" xfId="0" applyNumberFormat="1" applyFont="1" applyFill="1" applyBorder="1" applyAlignment="1">
      <alignment horizontal="center" vertical="top" wrapText="1"/>
    </xf>
    <xf numFmtId="172" fontId="7" fillId="37" borderId="58" xfId="0" applyNumberFormat="1" applyFont="1" applyFill="1" applyBorder="1" applyAlignment="1">
      <alignment horizontal="center" vertical="top" wrapText="1"/>
    </xf>
    <xf numFmtId="172" fontId="7" fillId="33" borderId="22" xfId="0" applyNumberFormat="1" applyFont="1" applyFill="1" applyBorder="1" applyAlignment="1">
      <alignment horizontal="center" vertical="top" wrapText="1"/>
    </xf>
    <xf numFmtId="172" fontId="7" fillId="33" borderId="76" xfId="0" applyNumberFormat="1" applyFont="1" applyFill="1" applyBorder="1" applyAlignment="1">
      <alignment horizontal="center" vertical="top" wrapText="1"/>
    </xf>
    <xf numFmtId="49" fontId="5" fillId="11" borderId="35" xfId="0" applyNumberFormat="1" applyFont="1" applyFill="1" applyBorder="1" applyAlignment="1">
      <alignment horizontal="center" vertical="top" wrapText="1"/>
    </xf>
    <xf numFmtId="49" fontId="5" fillId="11" borderId="38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4" xfId="0" applyNumberFormat="1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left" vertical="top" wrapText="1"/>
    </xf>
    <xf numFmtId="0" fontId="1" fillId="33" borderId="39" xfId="0" applyFont="1" applyFill="1" applyBorder="1" applyAlignment="1">
      <alignment horizontal="left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11" borderId="28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49" fontId="5" fillId="11" borderId="35" xfId="0" applyNumberFormat="1" applyFont="1" applyFill="1" applyBorder="1" applyAlignment="1">
      <alignment horizontal="center" vertical="top"/>
    </xf>
    <xf numFmtId="49" fontId="5" fillId="11" borderId="38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 wrapText="1"/>
    </xf>
    <xf numFmtId="172" fontId="12" fillId="38" borderId="77" xfId="0" applyNumberFormat="1" applyFont="1" applyFill="1" applyBorder="1" applyAlignment="1">
      <alignment horizontal="center" vertical="top" wrapText="1"/>
    </xf>
    <xf numFmtId="172" fontId="12" fillId="38" borderId="87" xfId="0" applyNumberFormat="1" applyFont="1" applyFill="1" applyBorder="1" applyAlignment="1">
      <alignment horizontal="center" vertical="top" wrapText="1"/>
    </xf>
    <xf numFmtId="172" fontId="12" fillId="38" borderId="76" xfId="0" applyNumberFormat="1" applyFont="1" applyFill="1" applyBorder="1" applyAlignment="1">
      <alignment horizontal="center" vertical="top" wrapText="1"/>
    </xf>
    <xf numFmtId="172" fontId="12" fillId="39" borderId="54" xfId="0" applyNumberFormat="1" applyFont="1" applyFill="1" applyBorder="1" applyAlignment="1">
      <alignment horizontal="center" vertical="top" wrapText="1"/>
    </xf>
    <xf numFmtId="172" fontId="12" fillId="39" borderId="42" xfId="0" applyNumberFormat="1" applyFont="1" applyFill="1" applyBorder="1" applyAlignment="1">
      <alignment horizontal="center" vertical="top" wrapText="1"/>
    </xf>
    <xf numFmtId="172" fontId="12" fillId="39" borderId="43" xfId="0" applyNumberFormat="1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horizontal="left" vertical="top" wrapText="1"/>
    </xf>
    <xf numFmtId="172" fontId="13" fillId="0" borderId="88" xfId="0" applyNumberFormat="1" applyFont="1" applyBorder="1" applyAlignment="1">
      <alignment horizontal="center" vertical="top" wrapText="1"/>
    </xf>
    <xf numFmtId="172" fontId="13" fillId="0" borderId="86" xfId="0" applyNumberFormat="1" applyFont="1" applyBorder="1" applyAlignment="1">
      <alignment horizontal="center" vertical="top" wrapText="1"/>
    </xf>
    <xf numFmtId="172" fontId="13" fillId="0" borderId="75" xfId="0" applyNumberFormat="1" applyFont="1" applyBorder="1" applyAlignment="1">
      <alignment horizontal="center" vertical="top" wrapText="1"/>
    </xf>
    <xf numFmtId="172" fontId="13" fillId="0" borderId="71" xfId="0" applyNumberFormat="1" applyFont="1" applyFill="1" applyBorder="1" applyAlignment="1">
      <alignment horizontal="center" vertical="top" wrapText="1"/>
    </xf>
    <xf numFmtId="172" fontId="13" fillId="0" borderId="68" xfId="0" applyNumberFormat="1" applyFont="1" applyFill="1" applyBorder="1" applyAlignment="1">
      <alignment horizontal="center" vertical="top" wrapText="1"/>
    </xf>
    <xf numFmtId="172" fontId="13" fillId="0" borderId="72" xfId="0" applyNumberFormat="1" applyFont="1" applyFill="1" applyBorder="1" applyAlignment="1">
      <alignment horizontal="center" vertical="top" wrapText="1"/>
    </xf>
    <xf numFmtId="172" fontId="13" fillId="0" borderId="71" xfId="0" applyNumberFormat="1" applyFont="1" applyBorder="1" applyAlignment="1">
      <alignment horizontal="center" vertical="top" wrapText="1"/>
    </xf>
    <xf numFmtId="172" fontId="13" fillId="0" borderId="68" xfId="0" applyNumberFormat="1" applyFont="1" applyBorder="1" applyAlignment="1">
      <alignment horizontal="center" vertical="top" wrapText="1"/>
    </xf>
    <xf numFmtId="172" fontId="13" fillId="0" borderId="72" xfId="0" applyNumberFormat="1" applyFont="1" applyBorder="1" applyAlignment="1">
      <alignment horizontal="center" vertical="top" wrapText="1"/>
    </xf>
    <xf numFmtId="172" fontId="13" fillId="0" borderId="88" xfId="0" applyNumberFormat="1" applyFont="1" applyFill="1" applyBorder="1" applyAlignment="1">
      <alignment horizontal="center" vertical="top" wrapText="1"/>
    </xf>
    <xf numFmtId="172" fontId="13" fillId="0" borderId="86" xfId="0" applyNumberFormat="1" applyFont="1" applyFill="1" applyBorder="1" applyAlignment="1">
      <alignment horizontal="center" vertical="top" wrapText="1"/>
    </xf>
    <xf numFmtId="172" fontId="13" fillId="0" borderId="7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3" fillId="0" borderId="37" xfId="0" applyNumberFormat="1" applyFont="1" applyBorder="1" applyAlignment="1">
      <alignment horizontal="center" vertical="center" textRotation="90" wrapText="1"/>
    </xf>
    <xf numFmtId="0" fontId="3" fillId="0" borderId="23" xfId="0" applyNumberFormat="1" applyFont="1" applyBorder="1" applyAlignment="1">
      <alignment horizontal="center" vertical="center" textRotation="90" wrapText="1"/>
    </xf>
    <xf numFmtId="0" fontId="3" fillId="0" borderId="39" xfId="0" applyNumberFormat="1" applyFont="1" applyBorder="1" applyAlignment="1">
      <alignment horizontal="center" vertical="center" textRotation="90" wrapText="1"/>
    </xf>
    <xf numFmtId="172" fontId="11" fillId="34" borderId="54" xfId="0" applyNumberFormat="1" applyFont="1" applyFill="1" applyBorder="1" applyAlignment="1">
      <alignment horizontal="center" vertical="top" wrapText="1"/>
    </xf>
    <xf numFmtId="172" fontId="11" fillId="34" borderId="42" xfId="0" applyNumberFormat="1" applyFont="1" applyFill="1" applyBorder="1" applyAlignment="1">
      <alignment horizontal="center" vertical="top" wrapText="1"/>
    </xf>
    <xf numFmtId="172" fontId="11" fillId="34" borderId="43" xfId="0" applyNumberFormat="1" applyFont="1" applyFill="1" applyBorder="1" applyAlignment="1">
      <alignment horizontal="center" vertical="top" wrapText="1"/>
    </xf>
    <xf numFmtId="172" fontId="13" fillId="0" borderId="70" xfId="0" applyNumberFormat="1" applyFont="1" applyBorder="1" applyAlignment="1">
      <alignment horizontal="center" vertical="top" wrapText="1"/>
    </xf>
    <xf numFmtId="172" fontId="13" fillId="0" borderId="15" xfId="0" applyNumberFormat="1" applyFont="1" applyBorder="1" applyAlignment="1">
      <alignment horizontal="center" vertical="top" wrapText="1"/>
    </xf>
    <xf numFmtId="172" fontId="13" fillId="0" borderId="69" xfId="0" applyNumberFormat="1" applyFont="1" applyBorder="1" applyAlignment="1">
      <alignment horizontal="center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172" fontId="13" fillId="0" borderId="77" xfId="0" applyNumberFormat="1" applyFont="1" applyBorder="1" applyAlignment="1">
      <alignment horizontal="center" vertical="top" wrapText="1"/>
    </xf>
    <xf numFmtId="172" fontId="13" fillId="0" borderId="87" xfId="0" applyNumberFormat="1" applyFont="1" applyBorder="1" applyAlignment="1">
      <alignment horizontal="center" vertical="top" wrapText="1"/>
    </xf>
    <xf numFmtId="172" fontId="13" fillId="0" borderId="76" xfId="0" applyNumberFormat="1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center" textRotation="90" wrapText="1"/>
    </xf>
    <xf numFmtId="0" fontId="3" fillId="0" borderId="8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11" borderId="50" xfId="0" applyFont="1" applyFill="1" applyBorder="1" applyAlignment="1">
      <alignment horizontal="left" vertical="top"/>
    </xf>
    <xf numFmtId="0" fontId="2" fillId="11" borderId="42" xfId="0" applyFont="1" applyFill="1" applyBorder="1" applyAlignment="1">
      <alignment horizontal="left" vertical="top"/>
    </xf>
    <xf numFmtId="0" fontId="2" fillId="11" borderId="43" xfId="0" applyFont="1" applyFill="1" applyBorder="1" applyAlignment="1">
      <alignment horizontal="left" vertical="top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7" fillId="33" borderId="35" xfId="0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0" fontId="7" fillId="33" borderId="38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7" fillId="33" borderId="63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7" fillId="33" borderId="37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left" vertical="top" wrapText="1"/>
    </xf>
    <xf numFmtId="0" fontId="7" fillId="36" borderId="37" xfId="0" applyFont="1" applyFill="1" applyBorder="1" applyAlignment="1">
      <alignment horizontal="left" vertical="top" wrapText="1"/>
    </xf>
    <xf numFmtId="0" fontId="7" fillId="36" borderId="23" xfId="0" applyFont="1" applyFill="1" applyBorder="1" applyAlignment="1">
      <alignment horizontal="left" vertical="top" wrapText="1"/>
    </xf>
    <xf numFmtId="0" fontId="7" fillId="36" borderId="3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5" fillId="11" borderId="28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7" borderId="14" xfId="0" applyNumberFormat="1" applyFont="1" applyFill="1" applyBorder="1" applyAlignment="1">
      <alignment horizontal="center" vertical="top"/>
    </xf>
    <xf numFmtId="0" fontId="5" fillId="7" borderId="50" xfId="0" applyFont="1" applyFill="1" applyBorder="1" applyAlignment="1">
      <alignment horizontal="left" vertical="top" wrapText="1"/>
    </xf>
    <xf numFmtId="0" fontId="5" fillId="7" borderId="42" xfId="0" applyFont="1" applyFill="1" applyBorder="1" applyAlignment="1">
      <alignment horizontal="left" vertical="top" wrapText="1"/>
    </xf>
    <xf numFmtId="0" fontId="5" fillId="7" borderId="43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" fillId="39" borderId="70" xfId="0" applyFont="1" applyFill="1" applyBorder="1" applyAlignment="1">
      <alignment horizontal="right" vertical="top" wrapText="1"/>
    </xf>
    <xf numFmtId="0" fontId="5" fillId="39" borderId="15" xfId="0" applyFont="1" applyFill="1" applyBorder="1" applyAlignment="1">
      <alignment horizontal="right" vertical="top" wrapText="1"/>
    </xf>
    <xf numFmtId="0" fontId="5" fillId="39" borderId="69" xfId="0" applyFont="1" applyFill="1" applyBorder="1" applyAlignment="1">
      <alignment horizontal="right" vertical="top" wrapText="1"/>
    </xf>
    <xf numFmtId="0" fontId="7" fillId="33" borderId="77" xfId="0" applyFont="1" applyFill="1" applyBorder="1" applyAlignment="1">
      <alignment horizontal="left" vertical="top" wrapText="1"/>
    </xf>
    <xf numFmtId="0" fontId="7" fillId="33" borderId="87" xfId="0" applyFont="1" applyFill="1" applyBorder="1" applyAlignment="1">
      <alignment horizontal="left" vertical="top" wrapText="1"/>
    </xf>
    <xf numFmtId="0" fontId="7" fillId="33" borderId="76" xfId="0" applyFont="1" applyFill="1" applyBorder="1" applyAlignment="1">
      <alignment horizontal="left" vertical="top" wrapText="1"/>
    </xf>
    <xf numFmtId="49" fontId="5" fillId="7" borderId="41" xfId="0" applyNumberFormat="1" applyFont="1" applyFill="1" applyBorder="1" applyAlignment="1">
      <alignment horizontal="left" vertical="top"/>
    </xf>
    <xf numFmtId="49" fontId="5" fillId="7" borderId="0" xfId="0" applyNumberFormat="1" applyFont="1" applyFill="1" applyBorder="1" applyAlignment="1">
      <alignment horizontal="left" vertical="top"/>
    </xf>
    <xf numFmtId="49" fontId="5" fillId="7" borderId="85" xfId="0" applyNumberFormat="1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3" fillId="0" borderId="73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7" fillId="36" borderId="63" xfId="0" applyFont="1" applyFill="1" applyBorder="1" applyAlignment="1">
      <alignment horizontal="left" vertical="top" wrapText="1"/>
    </xf>
    <xf numFmtId="0" fontId="7" fillId="36" borderId="55" xfId="0" applyFont="1" applyFill="1" applyBorder="1" applyAlignment="1">
      <alignment horizontal="left" vertical="top" wrapText="1"/>
    </xf>
    <xf numFmtId="0" fontId="7" fillId="36" borderId="47" xfId="0" applyFont="1" applyFill="1" applyBorder="1" applyAlignment="1">
      <alignment horizontal="left" vertical="top" wrapText="1"/>
    </xf>
    <xf numFmtId="172" fontId="13" fillId="0" borderId="77" xfId="0" applyNumberFormat="1" applyFont="1" applyFill="1" applyBorder="1" applyAlignment="1">
      <alignment horizontal="center" vertical="top" wrapText="1"/>
    </xf>
    <xf numFmtId="172" fontId="13" fillId="0" borderId="87" xfId="0" applyNumberFormat="1" applyFont="1" applyFill="1" applyBorder="1" applyAlignment="1">
      <alignment horizontal="center" vertical="top" wrapText="1"/>
    </xf>
    <xf numFmtId="172" fontId="13" fillId="0" borderId="76" xfId="0" applyNumberFormat="1" applyFont="1" applyFill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49" fontId="2" fillId="7" borderId="47" xfId="0" applyNumberFormat="1" applyFont="1" applyFill="1" applyBorder="1" applyAlignment="1">
      <alignment horizontal="right" vertical="top"/>
    </xf>
    <xf numFmtId="49" fontId="2" fillId="7" borderId="48" xfId="0" applyNumberFormat="1" applyFont="1" applyFill="1" applyBorder="1" applyAlignment="1">
      <alignment horizontal="right" vertical="top"/>
    </xf>
    <xf numFmtId="49" fontId="6" fillId="0" borderId="37" xfId="0" applyNumberFormat="1" applyFont="1" applyBorder="1" applyAlignment="1">
      <alignment horizontal="left" vertical="top"/>
    </xf>
    <xf numFmtId="49" fontId="6" fillId="0" borderId="23" xfId="0" applyNumberFormat="1" applyFont="1" applyBorder="1" applyAlignment="1">
      <alignment horizontal="left" vertical="top"/>
    </xf>
    <xf numFmtId="0" fontId="7" fillId="36" borderId="78" xfId="0" applyFont="1" applyFill="1" applyBorder="1" applyAlignment="1">
      <alignment horizontal="left" vertical="top" wrapText="1"/>
    </xf>
    <xf numFmtId="0" fontId="3" fillId="35" borderId="54" xfId="0" applyFont="1" applyFill="1" applyBorder="1" applyAlignment="1">
      <alignment horizontal="center" vertical="top"/>
    </xf>
    <xf numFmtId="0" fontId="3" fillId="35" borderId="42" xfId="0" applyFont="1" applyFill="1" applyBorder="1" applyAlignment="1">
      <alignment horizontal="center" vertical="top"/>
    </xf>
    <xf numFmtId="0" fontId="3" fillId="35" borderId="43" xfId="0" applyFont="1" applyFill="1" applyBorder="1" applyAlignment="1">
      <alignment horizontal="center" vertical="top"/>
    </xf>
    <xf numFmtId="0" fontId="7" fillId="36" borderId="85" xfId="0" applyFont="1" applyFill="1" applyBorder="1" applyAlignment="1">
      <alignment horizontal="left" vertical="top" wrapText="1"/>
    </xf>
    <xf numFmtId="0" fontId="7" fillId="36" borderId="73" xfId="0" applyFont="1" applyFill="1" applyBorder="1" applyAlignment="1">
      <alignment horizontal="left" vertical="top" wrapText="1"/>
    </xf>
    <xf numFmtId="0" fontId="7" fillId="36" borderId="48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172" fontId="13" fillId="38" borderId="77" xfId="0" applyNumberFormat="1" applyFont="1" applyFill="1" applyBorder="1" applyAlignment="1">
      <alignment horizontal="center" vertical="top" wrapText="1"/>
    </xf>
    <xf numFmtId="172" fontId="13" fillId="38" borderId="87" xfId="0" applyNumberFormat="1" applyFont="1" applyFill="1" applyBorder="1" applyAlignment="1">
      <alignment horizontal="center" vertical="top" wrapText="1"/>
    </xf>
    <xf numFmtId="172" fontId="13" fillId="38" borderId="7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2" fillId="7" borderId="50" xfId="0" applyFont="1" applyFill="1" applyBorder="1" applyAlignment="1">
      <alignment horizontal="left" vertical="top"/>
    </xf>
    <xf numFmtId="0" fontId="2" fillId="7" borderId="42" xfId="0" applyFont="1" applyFill="1" applyBorder="1" applyAlignment="1">
      <alignment horizontal="left" vertical="top"/>
    </xf>
    <xf numFmtId="49" fontId="5" fillId="36" borderId="10" xfId="0" applyNumberFormat="1" applyFont="1" applyFill="1" applyBorder="1" applyAlignment="1">
      <alignment horizontal="center" vertical="top"/>
    </xf>
    <xf numFmtId="49" fontId="5" fillId="36" borderId="14" xfId="0" applyNumberFormat="1" applyFont="1" applyFill="1" applyBorder="1" applyAlignment="1">
      <alignment horizontal="center" vertical="top"/>
    </xf>
    <xf numFmtId="0" fontId="5" fillId="34" borderId="54" xfId="0" applyFont="1" applyFill="1" applyBorder="1" applyAlignment="1">
      <alignment horizontal="right" vertical="top" wrapText="1"/>
    </xf>
    <xf numFmtId="0" fontId="5" fillId="34" borderId="42" xfId="0" applyFont="1" applyFill="1" applyBorder="1" applyAlignment="1">
      <alignment horizontal="right" vertical="top" wrapText="1"/>
    </xf>
    <xf numFmtId="0" fontId="5" fillId="34" borderId="43" xfId="0" applyFont="1" applyFill="1" applyBorder="1" applyAlignment="1">
      <alignment horizontal="right" vertical="top" wrapText="1"/>
    </xf>
    <xf numFmtId="49" fontId="5" fillId="35" borderId="50" xfId="0" applyNumberFormat="1" applyFont="1" applyFill="1" applyBorder="1" applyAlignment="1">
      <alignment horizontal="right" vertical="top"/>
    </xf>
    <xf numFmtId="49" fontId="5" fillId="35" borderId="42" xfId="0" applyNumberFormat="1" applyFont="1" applyFill="1" applyBorder="1" applyAlignment="1">
      <alignment horizontal="right" vertical="top"/>
    </xf>
    <xf numFmtId="49" fontId="5" fillId="35" borderId="43" xfId="0" applyNumberFormat="1" applyFont="1" applyFill="1" applyBorder="1" applyAlignment="1">
      <alignment horizontal="right" vertical="top"/>
    </xf>
    <xf numFmtId="49" fontId="5" fillId="11" borderId="50" xfId="0" applyNumberFormat="1" applyFont="1" applyFill="1" applyBorder="1" applyAlignment="1">
      <alignment horizontal="right" vertical="top"/>
    </xf>
    <xf numFmtId="49" fontId="5" fillId="11" borderId="42" xfId="0" applyNumberFormat="1" applyFont="1" applyFill="1" applyBorder="1" applyAlignment="1">
      <alignment horizontal="right" vertical="top"/>
    </xf>
    <xf numFmtId="49" fontId="5" fillId="11" borderId="43" xfId="0" applyNumberFormat="1" applyFont="1" applyFill="1" applyBorder="1" applyAlignment="1">
      <alignment horizontal="right" vertical="top"/>
    </xf>
    <xf numFmtId="49" fontId="5" fillId="7" borderId="50" xfId="0" applyNumberFormat="1" applyFont="1" applyFill="1" applyBorder="1" applyAlignment="1">
      <alignment horizontal="right" vertical="top"/>
    </xf>
    <xf numFmtId="49" fontId="5" fillId="7" borderId="42" xfId="0" applyNumberFormat="1" applyFont="1" applyFill="1" applyBorder="1" applyAlignment="1">
      <alignment horizontal="right" vertical="top"/>
    </xf>
    <xf numFmtId="49" fontId="5" fillId="7" borderId="43" xfId="0" applyNumberFormat="1" applyFont="1" applyFill="1" applyBorder="1" applyAlignment="1">
      <alignment horizontal="right" vertical="top"/>
    </xf>
    <xf numFmtId="0" fontId="7" fillId="0" borderId="62" xfId="0" applyFont="1" applyBorder="1" applyAlignment="1">
      <alignment horizontal="left" vertical="top" wrapText="1"/>
    </xf>
    <xf numFmtId="0" fontId="7" fillId="0" borderId="86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 wrapText="1"/>
    </xf>
    <xf numFmtId="0" fontId="7" fillId="0" borderId="87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 wrapText="1"/>
    </xf>
    <xf numFmtId="0" fontId="5" fillId="39" borderId="54" xfId="0" applyFont="1" applyFill="1" applyBorder="1" applyAlignment="1">
      <alignment horizontal="right" vertical="top" wrapText="1"/>
    </xf>
    <xf numFmtId="0" fontId="5" fillId="39" borderId="42" xfId="0" applyFont="1" applyFill="1" applyBorder="1" applyAlignment="1">
      <alignment horizontal="right" vertical="top" wrapText="1"/>
    </xf>
    <xf numFmtId="0" fontId="5" fillId="39" borderId="43" xfId="0" applyFont="1" applyFill="1" applyBorder="1" applyAlignment="1">
      <alignment horizontal="right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46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7"/>
  <sheetViews>
    <sheetView tabSelected="1" zoomScalePageLayoutView="0" workbookViewId="0" topLeftCell="A6">
      <pane ySplit="4" topLeftCell="A10" activePane="bottomLeft" state="frozen"/>
      <selection pane="topLeft" activeCell="A6" sqref="A6"/>
      <selection pane="bottomLeft" activeCell="AA29" sqref="AA29"/>
    </sheetView>
  </sheetViews>
  <sheetFormatPr defaultColWidth="9.140625" defaultRowHeight="12.75"/>
  <cols>
    <col min="1" max="1" width="2.7109375" style="2" customWidth="1"/>
    <col min="2" max="2" width="2.57421875" style="2" customWidth="1"/>
    <col min="3" max="3" width="2.7109375" style="2" customWidth="1"/>
    <col min="4" max="4" width="26.140625" style="2" customWidth="1"/>
    <col min="5" max="5" width="10.7109375" style="2" customWidth="1"/>
    <col min="6" max="6" width="14.421875" style="3" customWidth="1"/>
    <col min="7" max="7" width="8.57421875" style="4" customWidth="1"/>
    <col min="8" max="9" width="5.57421875" style="2" customWidth="1"/>
    <col min="10" max="10" width="5.421875" style="2" customWidth="1"/>
    <col min="11" max="13" width="5.57421875" style="2" customWidth="1"/>
    <col min="14" max="14" width="7.7109375" style="2" customWidth="1"/>
    <col min="15" max="17" width="5.421875" style="2" customWidth="1"/>
    <col min="18" max="18" width="4.7109375" style="2" customWidth="1"/>
    <col min="19" max="19" width="5.140625" style="2" customWidth="1"/>
    <col min="20" max="20" width="8.421875" style="2" customWidth="1"/>
    <col min="21" max="21" width="9.00390625" style="2" customWidth="1"/>
    <col min="22" max="22" width="20.140625" style="2" customWidth="1"/>
    <col min="23" max="23" width="4.00390625" style="16" customWidth="1"/>
    <col min="24" max="24" width="3.7109375" style="2" customWidth="1"/>
    <col min="25" max="25" width="6.00390625" style="2" customWidth="1"/>
    <col min="26" max="16384" width="9.140625" style="1" customWidth="1"/>
  </cols>
  <sheetData>
    <row r="1" spans="19:25" ht="29.25" customHeight="1">
      <c r="S1" s="76"/>
      <c r="T1" s="592" t="s">
        <v>176</v>
      </c>
      <c r="U1" s="592"/>
      <c r="V1" s="592"/>
      <c r="W1" s="592"/>
      <c r="X1" s="592"/>
      <c r="Y1" s="592"/>
    </row>
    <row r="2" spans="21:25" ht="11.25" customHeight="1">
      <c r="U2" s="76"/>
      <c r="V2" s="593"/>
      <c r="W2" s="593"/>
      <c r="X2" s="593"/>
      <c r="Y2" s="593"/>
    </row>
    <row r="3" spans="1:25" ht="38.25" customHeight="1">
      <c r="A3" s="645" t="s">
        <v>170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</row>
    <row r="4" spans="1:25" ht="21" customHeight="1">
      <c r="A4" s="634" t="s">
        <v>67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</row>
    <row r="5" spans="1:29" ht="20.25" customHeight="1">
      <c r="A5" s="699" t="s">
        <v>163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32"/>
      <c r="AA5" s="32"/>
      <c r="AB5" s="32"/>
      <c r="AC5" s="32"/>
    </row>
    <row r="6" spans="4:23" ht="25.5" customHeight="1" thickBot="1">
      <c r="D6" s="749" t="s">
        <v>185</v>
      </c>
      <c r="E6" s="750"/>
      <c r="F6" s="750"/>
      <c r="G6" s="750"/>
      <c r="H6" s="750"/>
      <c r="I6" s="750"/>
      <c r="J6" s="750"/>
      <c r="K6" s="750"/>
      <c r="L6" s="750"/>
      <c r="M6" s="750"/>
      <c r="W6" s="72"/>
    </row>
    <row r="7" spans="1:25" ht="36.75" customHeight="1">
      <c r="A7" s="646" t="s">
        <v>26</v>
      </c>
      <c r="B7" s="648" t="s">
        <v>0</v>
      </c>
      <c r="C7" s="648" t="s">
        <v>1</v>
      </c>
      <c r="D7" s="651" t="s">
        <v>14</v>
      </c>
      <c r="E7" s="609" t="s">
        <v>22</v>
      </c>
      <c r="F7" s="594" t="s">
        <v>64</v>
      </c>
      <c r="G7" s="612" t="s">
        <v>2</v>
      </c>
      <c r="H7" s="615" t="s">
        <v>171</v>
      </c>
      <c r="I7" s="616"/>
      <c r="J7" s="616"/>
      <c r="K7" s="617"/>
      <c r="L7" s="615" t="s">
        <v>172</v>
      </c>
      <c r="M7" s="616"/>
      <c r="N7" s="616"/>
      <c r="O7" s="617"/>
      <c r="P7" s="615" t="s">
        <v>173</v>
      </c>
      <c r="Q7" s="616"/>
      <c r="R7" s="616"/>
      <c r="S7" s="617"/>
      <c r="T7" s="661" t="s">
        <v>155</v>
      </c>
      <c r="U7" s="661" t="s">
        <v>165</v>
      </c>
      <c r="V7" s="664" t="s">
        <v>13</v>
      </c>
      <c r="W7" s="665"/>
      <c r="X7" s="665"/>
      <c r="Y7" s="666"/>
    </row>
    <row r="8" spans="1:25" ht="15" customHeight="1">
      <c r="A8" s="647"/>
      <c r="B8" s="649"/>
      <c r="C8" s="649"/>
      <c r="D8" s="652"/>
      <c r="E8" s="610"/>
      <c r="F8" s="595"/>
      <c r="G8" s="613"/>
      <c r="H8" s="623" t="s">
        <v>3</v>
      </c>
      <c r="I8" s="618" t="s">
        <v>4</v>
      </c>
      <c r="J8" s="619"/>
      <c r="K8" s="635" t="s">
        <v>24</v>
      </c>
      <c r="L8" s="623" t="s">
        <v>3</v>
      </c>
      <c r="M8" s="618" t="s">
        <v>4</v>
      </c>
      <c r="N8" s="619"/>
      <c r="O8" s="635" t="s">
        <v>24</v>
      </c>
      <c r="P8" s="623" t="s">
        <v>3</v>
      </c>
      <c r="Q8" s="618" t="s">
        <v>4</v>
      </c>
      <c r="R8" s="619"/>
      <c r="S8" s="635" t="s">
        <v>24</v>
      </c>
      <c r="T8" s="662"/>
      <c r="U8" s="662"/>
      <c r="V8" s="667" t="s">
        <v>14</v>
      </c>
      <c r="W8" s="618" t="s">
        <v>5</v>
      </c>
      <c r="X8" s="669"/>
      <c r="Y8" s="670"/>
    </row>
    <row r="9" spans="1:25" ht="94.5" customHeight="1" thickBot="1">
      <c r="A9" s="624"/>
      <c r="B9" s="650"/>
      <c r="C9" s="650"/>
      <c r="D9" s="653"/>
      <c r="E9" s="611"/>
      <c r="F9" s="596"/>
      <c r="G9" s="614"/>
      <c r="H9" s="624"/>
      <c r="I9" s="36" t="s">
        <v>3</v>
      </c>
      <c r="J9" s="37" t="s">
        <v>15</v>
      </c>
      <c r="K9" s="636"/>
      <c r="L9" s="624"/>
      <c r="M9" s="35" t="s">
        <v>3</v>
      </c>
      <c r="N9" s="37" t="s">
        <v>15</v>
      </c>
      <c r="O9" s="636"/>
      <c r="P9" s="624"/>
      <c r="Q9" s="35" t="s">
        <v>3</v>
      </c>
      <c r="R9" s="37" t="s">
        <v>15</v>
      </c>
      <c r="S9" s="636"/>
      <c r="T9" s="663"/>
      <c r="U9" s="663"/>
      <c r="V9" s="668"/>
      <c r="W9" s="34" t="s">
        <v>156</v>
      </c>
      <c r="X9" s="33" t="s">
        <v>174</v>
      </c>
      <c r="Y9" s="34" t="s">
        <v>175</v>
      </c>
    </row>
    <row r="10" spans="1:25" ht="14.25" customHeight="1" thickBot="1">
      <c r="A10" s="99" t="s">
        <v>6</v>
      </c>
      <c r="B10" s="620" t="s">
        <v>84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2"/>
    </row>
    <row r="11" spans="1:25" ht="14.25" customHeight="1" thickBot="1">
      <c r="A11" s="100" t="s">
        <v>6</v>
      </c>
      <c r="B11" s="79" t="s">
        <v>6</v>
      </c>
      <c r="C11" s="658" t="s">
        <v>85</v>
      </c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60"/>
    </row>
    <row r="12" spans="1:25" ht="14.25" customHeight="1">
      <c r="A12" s="570" t="s">
        <v>6</v>
      </c>
      <c r="B12" s="655" t="s">
        <v>6</v>
      </c>
      <c r="C12" s="625" t="s">
        <v>6</v>
      </c>
      <c r="D12" s="628" t="s">
        <v>68</v>
      </c>
      <c r="E12" s="559"/>
      <c r="F12" s="73" t="s">
        <v>87</v>
      </c>
      <c r="G12" s="45" t="s">
        <v>70</v>
      </c>
      <c r="H12" s="49">
        <f>743.7-154.2-43.9</f>
        <v>545.6</v>
      </c>
      <c r="I12" s="18">
        <f>+H12</f>
        <v>545.6</v>
      </c>
      <c r="J12" s="18">
        <f>569.6-152</f>
        <v>417.6</v>
      </c>
      <c r="K12" s="50">
        <v>0</v>
      </c>
      <c r="L12" s="49">
        <f>740.8-204.4</f>
        <v>536.4</v>
      </c>
      <c r="M12" s="18">
        <f>+L12</f>
        <v>536.4</v>
      </c>
      <c r="N12" s="18">
        <v>389.5</v>
      </c>
      <c r="O12" s="50"/>
      <c r="P12" s="136">
        <v>0</v>
      </c>
      <c r="Q12" s="137">
        <v>0</v>
      </c>
      <c r="R12" s="137"/>
      <c r="S12" s="138">
        <v>0</v>
      </c>
      <c r="T12" s="517">
        <f>+L12</f>
        <v>536.4</v>
      </c>
      <c r="U12" s="517">
        <f>+T12</f>
        <v>536.4</v>
      </c>
      <c r="V12" s="631" t="s">
        <v>86</v>
      </c>
      <c r="W12" s="5">
        <v>161</v>
      </c>
      <c r="X12" s="5">
        <v>160</v>
      </c>
      <c r="Y12" s="38">
        <v>160</v>
      </c>
    </row>
    <row r="13" spans="1:25" ht="14.25" customHeight="1">
      <c r="A13" s="654"/>
      <c r="B13" s="656"/>
      <c r="C13" s="626"/>
      <c r="D13" s="629"/>
      <c r="E13" s="567"/>
      <c r="F13" s="74" t="s">
        <v>88</v>
      </c>
      <c r="G13" s="46" t="s">
        <v>74</v>
      </c>
      <c r="H13" s="51">
        <v>154.2</v>
      </c>
      <c r="I13" s="27">
        <v>154.2</v>
      </c>
      <c r="J13" s="27">
        <v>152</v>
      </c>
      <c r="K13" s="52">
        <v>0</v>
      </c>
      <c r="L13" s="51">
        <v>194.2</v>
      </c>
      <c r="M13" s="27">
        <f>+L13</f>
        <v>194.2</v>
      </c>
      <c r="N13" s="27">
        <v>191.4</v>
      </c>
      <c r="O13" s="52"/>
      <c r="P13" s="139">
        <v>0</v>
      </c>
      <c r="Q13" s="140">
        <v>0</v>
      </c>
      <c r="R13" s="140"/>
      <c r="S13" s="141">
        <v>0</v>
      </c>
      <c r="T13" s="518">
        <f>+L13</f>
        <v>194.2</v>
      </c>
      <c r="U13" s="518">
        <f>+T13</f>
        <v>194.2</v>
      </c>
      <c r="V13" s="632"/>
      <c r="W13" s="28">
        <v>33</v>
      </c>
      <c r="X13" s="28">
        <v>33</v>
      </c>
      <c r="Y13" s="39">
        <v>33</v>
      </c>
    </row>
    <row r="14" spans="1:28" ht="14.25" customHeight="1">
      <c r="A14" s="654"/>
      <c r="B14" s="656"/>
      <c r="C14" s="626"/>
      <c r="D14" s="629"/>
      <c r="E14" s="567"/>
      <c r="F14" s="74"/>
      <c r="G14" s="47" t="s">
        <v>73</v>
      </c>
      <c r="H14" s="53">
        <f>299.3-5.5-4.7</f>
        <v>289.1</v>
      </c>
      <c r="I14" s="29">
        <f>+H14</f>
        <v>289.1</v>
      </c>
      <c r="J14" s="29">
        <f>260.9+22-2.4</f>
        <v>280.5</v>
      </c>
      <c r="K14" s="54">
        <v>0</v>
      </c>
      <c r="L14" s="53">
        <f>361.9-15</f>
        <v>346.9</v>
      </c>
      <c r="M14" s="29">
        <f>+L14</f>
        <v>346.9</v>
      </c>
      <c r="N14" s="29">
        <f>346.1-8.5</f>
        <v>337.6</v>
      </c>
      <c r="O14" s="54"/>
      <c r="P14" s="142">
        <v>0</v>
      </c>
      <c r="Q14" s="143">
        <v>0</v>
      </c>
      <c r="R14" s="143"/>
      <c r="S14" s="144">
        <v>0</v>
      </c>
      <c r="T14" s="519">
        <f>+L14</f>
        <v>346.9</v>
      </c>
      <c r="U14" s="519">
        <f>+T14</f>
        <v>346.9</v>
      </c>
      <c r="V14" s="632"/>
      <c r="W14" s="6">
        <v>57.82</v>
      </c>
      <c r="X14" s="6">
        <v>57.82</v>
      </c>
      <c r="Y14" s="40">
        <v>57.82</v>
      </c>
      <c r="AB14" s="7"/>
    </row>
    <row r="15" spans="1:28" ht="14.25" customHeight="1">
      <c r="A15" s="654"/>
      <c r="B15" s="656"/>
      <c r="C15" s="626"/>
      <c r="D15" s="629"/>
      <c r="E15" s="567"/>
      <c r="F15" s="74"/>
      <c r="G15" s="47" t="s">
        <v>72</v>
      </c>
      <c r="H15" s="53">
        <f>0.3+1.8</f>
        <v>2.1</v>
      </c>
      <c r="I15" s="29">
        <f>+H15</f>
        <v>2.1</v>
      </c>
      <c r="J15" s="29">
        <v>0.3</v>
      </c>
      <c r="K15" s="54">
        <v>0</v>
      </c>
      <c r="L15" s="53">
        <v>2.1</v>
      </c>
      <c r="M15" s="29">
        <f>+L15</f>
        <v>2.1</v>
      </c>
      <c r="N15" s="29">
        <v>0.3</v>
      </c>
      <c r="O15" s="54"/>
      <c r="P15" s="142">
        <v>0</v>
      </c>
      <c r="Q15" s="143">
        <v>0</v>
      </c>
      <c r="R15" s="143"/>
      <c r="S15" s="144">
        <v>0</v>
      </c>
      <c r="T15" s="519">
        <f>+L15</f>
        <v>2.1</v>
      </c>
      <c r="U15" s="519">
        <f>+T15</f>
        <v>2.1</v>
      </c>
      <c r="V15" s="632"/>
      <c r="W15" s="6"/>
      <c r="X15" s="6"/>
      <c r="Y15" s="40"/>
      <c r="AB15" s="7"/>
    </row>
    <row r="16" spans="1:28" ht="14.25" customHeight="1">
      <c r="A16" s="654"/>
      <c r="B16" s="656"/>
      <c r="C16" s="626"/>
      <c r="D16" s="629"/>
      <c r="E16" s="567"/>
      <c r="F16" s="74"/>
      <c r="G16" s="47" t="s">
        <v>75</v>
      </c>
      <c r="H16" s="53">
        <f>10.2+30.2</f>
        <v>40.4</v>
      </c>
      <c r="I16" s="29">
        <f>+H16</f>
        <v>40.4</v>
      </c>
      <c r="J16" s="29">
        <v>10</v>
      </c>
      <c r="K16" s="54">
        <v>0</v>
      </c>
      <c r="L16" s="53">
        <v>10.2</v>
      </c>
      <c r="M16" s="29">
        <f>+L16</f>
        <v>10.2</v>
      </c>
      <c r="N16" s="29">
        <v>10</v>
      </c>
      <c r="O16" s="54"/>
      <c r="P16" s="142">
        <v>0</v>
      </c>
      <c r="Q16" s="143">
        <v>0</v>
      </c>
      <c r="R16" s="143"/>
      <c r="S16" s="144">
        <v>0</v>
      </c>
      <c r="T16" s="519">
        <f>+L16</f>
        <v>10.2</v>
      </c>
      <c r="U16" s="519">
        <f>+T16</f>
        <v>10.2</v>
      </c>
      <c r="V16" s="632"/>
      <c r="W16" s="6"/>
      <c r="X16" s="6"/>
      <c r="Y16" s="40"/>
      <c r="AB16" s="7"/>
    </row>
    <row r="17" spans="1:28" ht="14.25" customHeight="1" hidden="1">
      <c r="A17" s="654"/>
      <c r="B17" s="656"/>
      <c r="C17" s="626"/>
      <c r="D17" s="629"/>
      <c r="E17" s="567"/>
      <c r="F17" s="74"/>
      <c r="G17" s="47" t="s">
        <v>76</v>
      </c>
      <c r="H17" s="509"/>
      <c r="I17" s="510"/>
      <c r="J17" s="29">
        <v>0</v>
      </c>
      <c r="K17" s="54">
        <v>0</v>
      </c>
      <c r="L17" s="53"/>
      <c r="M17" s="29"/>
      <c r="N17" s="29"/>
      <c r="O17" s="54"/>
      <c r="P17" s="142">
        <v>0</v>
      </c>
      <c r="Q17" s="143">
        <v>0</v>
      </c>
      <c r="R17" s="143"/>
      <c r="S17" s="144">
        <v>0</v>
      </c>
      <c r="T17" s="519">
        <v>0</v>
      </c>
      <c r="U17" s="519">
        <v>0</v>
      </c>
      <c r="V17" s="632"/>
      <c r="W17" s="6"/>
      <c r="X17" s="6"/>
      <c r="Y17" s="40"/>
      <c r="AB17" s="7"/>
    </row>
    <row r="18" spans="1:28" ht="14.25" customHeight="1">
      <c r="A18" s="654"/>
      <c r="B18" s="656"/>
      <c r="C18" s="626"/>
      <c r="D18" s="629"/>
      <c r="E18" s="567"/>
      <c r="F18" s="74"/>
      <c r="G18" s="47" t="s">
        <v>77</v>
      </c>
      <c r="H18" s="53"/>
      <c r="I18" s="29"/>
      <c r="J18" s="29">
        <v>0</v>
      </c>
      <c r="K18" s="54">
        <v>0</v>
      </c>
      <c r="L18" s="53">
        <v>0.6</v>
      </c>
      <c r="M18" s="29">
        <v>0.6</v>
      </c>
      <c r="N18" s="29"/>
      <c r="O18" s="54"/>
      <c r="P18" s="142">
        <v>0</v>
      </c>
      <c r="Q18" s="143">
        <v>0</v>
      </c>
      <c r="R18" s="143"/>
      <c r="S18" s="144">
        <v>0</v>
      </c>
      <c r="T18" s="519">
        <f>+L18</f>
        <v>0.6</v>
      </c>
      <c r="U18" s="519">
        <f>+T18</f>
        <v>0.6</v>
      </c>
      <c r="V18" s="632"/>
      <c r="W18" s="6"/>
      <c r="X18" s="6"/>
      <c r="Y18" s="40"/>
      <c r="AB18" s="7"/>
    </row>
    <row r="19" spans="1:28" ht="14.25" customHeight="1" thickBot="1">
      <c r="A19" s="571"/>
      <c r="B19" s="657"/>
      <c r="C19" s="627"/>
      <c r="D19" s="630"/>
      <c r="E19" s="560"/>
      <c r="F19" s="75"/>
      <c r="G19" s="249" t="s">
        <v>7</v>
      </c>
      <c r="H19" s="55">
        <f aca="true" t="shared" si="0" ref="H19:O19">SUM(H12:H18)</f>
        <v>1031.4</v>
      </c>
      <c r="I19" s="44">
        <f t="shared" si="0"/>
        <v>1031.4</v>
      </c>
      <c r="J19" s="44">
        <f t="shared" si="0"/>
        <v>860.4</v>
      </c>
      <c r="K19" s="224">
        <f t="shared" si="0"/>
        <v>0</v>
      </c>
      <c r="L19" s="55">
        <f t="shared" si="0"/>
        <v>1090.3999999999999</v>
      </c>
      <c r="M19" s="55">
        <f t="shared" si="0"/>
        <v>1090.3999999999999</v>
      </c>
      <c r="N19" s="55">
        <f t="shared" si="0"/>
        <v>928.8</v>
      </c>
      <c r="O19" s="55">
        <f t="shared" si="0"/>
        <v>0</v>
      </c>
      <c r="P19" s="55">
        <f aca="true" t="shared" si="1" ref="P19:U19">SUM(P12:P18)</f>
        <v>0</v>
      </c>
      <c r="Q19" s="44">
        <f t="shared" si="1"/>
        <v>0</v>
      </c>
      <c r="R19" s="44">
        <f t="shared" si="1"/>
        <v>0</v>
      </c>
      <c r="S19" s="224">
        <f t="shared" si="1"/>
        <v>0</v>
      </c>
      <c r="T19" s="57">
        <f>SUM(T12:T18)</f>
        <v>1090.3999999999999</v>
      </c>
      <c r="U19" s="57">
        <f t="shared" si="1"/>
        <v>1090.3999999999999</v>
      </c>
      <c r="V19" s="633"/>
      <c r="W19" s="10"/>
      <c r="X19" s="10"/>
      <c r="Y19" s="41"/>
      <c r="Z19" s="11"/>
      <c r="AB19" s="7"/>
    </row>
    <row r="20" spans="1:28" ht="14.25" customHeight="1" hidden="1">
      <c r="A20" s="355"/>
      <c r="B20" s="134"/>
      <c r="C20" s="123"/>
      <c r="D20" s="126"/>
      <c r="E20" s="117"/>
      <c r="F20" s="73"/>
      <c r="G20" s="368"/>
      <c r="H20" s="369"/>
      <c r="I20" s="370"/>
      <c r="J20" s="370"/>
      <c r="K20" s="371"/>
      <c r="L20" s="369"/>
      <c r="M20" s="370"/>
      <c r="N20" s="370"/>
      <c r="O20" s="371"/>
      <c r="P20" s="369"/>
      <c r="Q20" s="370"/>
      <c r="R20" s="370"/>
      <c r="S20" s="371"/>
      <c r="T20" s="520"/>
      <c r="U20" s="520"/>
      <c r="V20" s="631"/>
      <c r="W20" s="6"/>
      <c r="X20" s="6"/>
      <c r="Y20" s="40"/>
      <c r="Z20" s="11"/>
      <c r="AB20" s="7"/>
    </row>
    <row r="21" spans="1:28" ht="14.25" customHeight="1" hidden="1">
      <c r="A21" s="356"/>
      <c r="B21" s="80"/>
      <c r="C21" s="124"/>
      <c r="D21" s="127"/>
      <c r="E21" s="118"/>
      <c r="F21" s="74"/>
      <c r="G21" s="373"/>
      <c r="H21" s="377"/>
      <c r="I21" s="378"/>
      <c r="J21" s="378"/>
      <c r="K21" s="379"/>
      <c r="L21" s="377"/>
      <c r="M21" s="378"/>
      <c r="N21" s="378"/>
      <c r="O21" s="379"/>
      <c r="P21" s="377"/>
      <c r="Q21" s="378"/>
      <c r="R21" s="378"/>
      <c r="S21" s="379"/>
      <c r="T21" s="521"/>
      <c r="U21" s="521"/>
      <c r="V21" s="632"/>
      <c r="W21" s="6"/>
      <c r="X21" s="6"/>
      <c r="Y21" s="40"/>
      <c r="Z21" s="11"/>
      <c r="AB21" s="7"/>
    </row>
    <row r="22" spans="1:28" ht="14.25" customHeight="1" hidden="1" thickBot="1">
      <c r="A22" s="357"/>
      <c r="B22" s="135"/>
      <c r="C22" s="125"/>
      <c r="D22" s="128"/>
      <c r="E22" s="119"/>
      <c r="F22" s="75"/>
      <c r="G22" s="259"/>
      <c r="H22" s="55"/>
      <c r="I22" s="19"/>
      <c r="J22" s="19"/>
      <c r="K22" s="56"/>
      <c r="L22" s="55"/>
      <c r="M22" s="19"/>
      <c r="N22" s="19"/>
      <c r="O22" s="56"/>
      <c r="P22" s="55"/>
      <c r="Q22" s="19"/>
      <c r="R22" s="19"/>
      <c r="S22" s="56"/>
      <c r="T22" s="57"/>
      <c r="U22" s="57"/>
      <c r="V22" s="632"/>
      <c r="W22" s="6"/>
      <c r="X22" s="6"/>
      <c r="Y22" s="40"/>
      <c r="Z22" s="11"/>
      <c r="AB22" s="7"/>
    </row>
    <row r="23" spans="1:28" ht="14.25" customHeight="1" hidden="1">
      <c r="A23" s="355"/>
      <c r="B23" s="134"/>
      <c r="C23" s="123"/>
      <c r="D23" s="126"/>
      <c r="E23" s="117"/>
      <c r="F23" s="73"/>
      <c r="G23" s="368"/>
      <c r="H23" s="369"/>
      <c r="I23" s="370"/>
      <c r="J23" s="370"/>
      <c r="K23" s="371"/>
      <c r="L23" s="369"/>
      <c r="M23" s="370"/>
      <c r="N23" s="370"/>
      <c r="O23" s="371"/>
      <c r="P23" s="369"/>
      <c r="Q23" s="370"/>
      <c r="R23" s="370"/>
      <c r="S23" s="371"/>
      <c r="T23" s="520"/>
      <c r="U23" s="520"/>
      <c r="V23" s="133"/>
      <c r="W23" s="6"/>
      <c r="X23" s="6"/>
      <c r="Y23" s="40"/>
      <c r="Z23" s="11"/>
      <c r="AB23" s="7"/>
    </row>
    <row r="24" spans="1:28" ht="14.25" customHeight="1" hidden="1">
      <c r="A24" s="356"/>
      <c r="B24" s="80"/>
      <c r="C24" s="124"/>
      <c r="D24" s="127"/>
      <c r="E24" s="118"/>
      <c r="F24" s="74"/>
      <c r="G24" s="373"/>
      <c r="H24" s="377"/>
      <c r="I24" s="378"/>
      <c r="J24" s="378"/>
      <c r="K24" s="379"/>
      <c r="L24" s="377"/>
      <c r="M24" s="378"/>
      <c r="N24" s="378"/>
      <c r="O24" s="379"/>
      <c r="P24" s="377"/>
      <c r="Q24" s="378"/>
      <c r="R24" s="378"/>
      <c r="S24" s="379"/>
      <c r="T24" s="521"/>
      <c r="U24" s="521"/>
      <c r="V24" s="133"/>
      <c r="W24" s="6"/>
      <c r="X24" s="6"/>
      <c r="Y24" s="40"/>
      <c r="Z24" s="11"/>
      <c r="AB24" s="7"/>
    </row>
    <row r="25" spans="1:28" ht="14.25" customHeight="1" hidden="1" thickBot="1">
      <c r="A25" s="357"/>
      <c r="B25" s="135"/>
      <c r="C25" s="125"/>
      <c r="D25" s="128"/>
      <c r="E25" s="119"/>
      <c r="F25" s="75"/>
      <c r="G25" s="259"/>
      <c r="H25" s="55"/>
      <c r="I25" s="19"/>
      <c r="J25" s="19"/>
      <c r="K25" s="56"/>
      <c r="L25" s="55"/>
      <c r="M25" s="19"/>
      <c r="N25" s="19"/>
      <c r="O25" s="56"/>
      <c r="P25" s="55"/>
      <c r="Q25" s="19"/>
      <c r="R25" s="19"/>
      <c r="S25" s="56"/>
      <c r="T25" s="57"/>
      <c r="U25" s="57"/>
      <c r="V25" s="133"/>
      <c r="W25" s="6"/>
      <c r="X25" s="6"/>
      <c r="Y25" s="40"/>
      <c r="Z25" s="11"/>
      <c r="AB25" s="7"/>
    </row>
    <row r="26" spans="1:28" ht="14.25" customHeight="1">
      <c r="A26" s="356"/>
      <c r="B26" s="80"/>
      <c r="C26" s="124"/>
      <c r="D26" s="127" t="s">
        <v>91</v>
      </c>
      <c r="E26" s="118"/>
      <c r="F26" s="132" t="s">
        <v>89</v>
      </c>
      <c r="G26" s="368" t="s">
        <v>70</v>
      </c>
      <c r="H26" s="369">
        <v>2</v>
      </c>
      <c r="I26" s="370">
        <v>2</v>
      </c>
      <c r="J26" s="370"/>
      <c r="K26" s="371"/>
      <c r="L26" s="369">
        <v>3.4</v>
      </c>
      <c r="M26" s="370">
        <v>3.4</v>
      </c>
      <c r="N26" s="370"/>
      <c r="O26" s="371"/>
      <c r="P26" s="369"/>
      <c r="Q26" s="370"/>
      <c r="R26" s="370"/>
      <c r="S26" s="371"/>
      <c r="T26" s="520">
        <f>+L26</f>
        <v>3.4</v>
      </c>
      <c r="U26" s="520">
        <f>+T26</f>
        <v>3.4</v>
      </c>
      <c r="V26" s="227" t="s">
        <v>94</v>
      </c>
      <c r="W26" s="12">
        <v>4</v>
      </c>
      <c r="X26" s="12">
        <v>4</v>
      </c>
      <c r="Y26" s="42">
        <v>4</v>
      </c>
      <c r="Z26" s="11"/>
      <c r="AB26" s="7"/>
    </row>
    <row r="27" spans="1:28" ht="14.25" customHeight="1">
      <c r="A27" s="356"/>
      <c r="B27" s="80"/>
      <c r="C27" s="124"/>
      <c r="D27" s="127" t="s">
        <v>92</v>
      </c>
      <c r="E27" s="118"/>
      <c r="F27" s="132" t="s">
        <v>93</v>
      </c>
      <c r="G27" s="47" t="s">
        <v>73</v>
      </c>
      <c r="H27" s="377">
        <v>2.7</v>
      </c>
      <c r="I27" s="378">
        <f>+H27</f>
        <v>2.7</v>
      </c>
      <c r="J27" s="378"/>
      <c r="K27" s="379"/>
      <c r="L27" s="377">
        <v>3</v>
      </c>
      <c r="M27" s="378">
        <v>3</v>
      </c>
      <c r="N27" s="378"/>
      <c r="O27" s="379"/>
      <c r="P27" s="377"/>
      <c r="Q27" s="378"/>
      <c r="R27" s="378"/>
      <c r="S27" s="379"/>
      <c r="T27" s="521">
        <f>+L27</f>
        <v>3</v>
      </c>
      <c r="U27" s="521">
        <f>+T27</f>
        <v>3</v>
      </c>
      <c r="V27" s="228" t="s">
        <v>148</v>
      </c>
      <c r="W27" s="6">
        <v>30</v>
      </c>
      <c r="X27" s="6">
        <v>30</v>
      </c>
      <c r="Y27" s="40">
        <v>30</v>
      </c>
      <c r="Z27" s="11"/>
      <c r="AB27" s="7"/>
    </row>
    <row r="28" spans="1:28" ht="14.25" customHeight="1" thickBot="1">
      <c r="A28" s="356"/>
      <c r="B28" s="80"/>
      <c r="C28" s="124"/>
      <c r="D28" s="127"/>
      <c r="E28" s="118"/>
      <c r="F28" s="132"/>
      <c r="G28" s="259" t="s">
        <v>7</v>
      </c>
      <c r="H28" s="55">
        <f aca="true" t="shared" si="2" ref="H28:O28">SUM(H26:H27)</f>
        <v>4.7</v>
      </c>
      <c r="I28" s="19">
        <f t="shared" si="2"/>
        <v>4.7</v>
      </c>
      <c r="J28" s="19">
        <f t="shared" si="2"/>
        <v>0</v>
      </c>
      <c r="K28" s="56">
        <f t="shared" si="2"/>
        <v>0</v>
      </c>
      <c r="L28" s="55">
        <f t="shared" si="2"/>
        <v>6.4</v>
      </c>
      <c r="M28" s="55">
        <f t="shared" si="2"/>
        <v>6.4</v>
      </c>
      <c r="N28" s="55">
        <f t="shared" si="2"/>
        <v>0</v>
      </c>
      <c r="O28" s="55">
        <f t="shared" si="2"/>
        <v>0</v>
      </c>
      <c r="P28" s="55">
        <f aca="true" t="shared" si="3" ref="P28:U28">SUM(P26:P27)</f>
        <v>0</v>
      </c>
      <c r="Q28" s="19">
        <f t="shared" si="3"/>
        <v>0</v>
      </c>
      <c r="R28" s="19">
        <f t="shared" si="3"/>
        <v>0</v>
      </c>
      <c r="S28" s="56">
        <f t="shared" si="3"/>
        <v>0</v>
      </c>
      <c r="T28" s="57">
        <f t="shared" si="3"/>
        <v>6.4</v>
      </c>
      <c r="U28" s="57">
        <f t="shared" si="3"/>
        <v>6.4</v>
      </c>
      <c r="V28" s="229"/>
      <c r="W28" s="10"/>
      <c r="X28" s="10"/>
      <c r="Y28" s="41"/>
      <c r="Z28" s="11"/>
      <c r="AB28" s="7"/>
    </row>
    <row r="29" spans="1:28" ht="14.25" customHeight="1">
      <c r="A29" s="355"/>
      <c r="B29" s="134"/>
      <c r="C29" s="149"/>
      <c r="D29" s="146" t="s">
        <v>95</v>
      </c>
      <c r="E29" s="117"/>
      <c r="F29" s="73" t="s">
        <v>98</v>
      </c>
      <c r="G29" s="368" t="s">
        <v>70</v>
      </c>
      <c r="H29" s="369"/>
      <c r="I29" s="370"/>
      <c r="J29" s="370"/>
      <c r="K29" s="371"/>
      <c r="L29" s="369">
        <v>1</v>
      </c>
      <c r="M29" s="370">
        <v>1</v>
      </c>
      <c r="N29" s="370"/>
      <c r="O29" s="371"/>
      <c r="P29" s="369"/>
      <c r="Q29" s="370"/>
      <c r="R29" s="370"/>
      <c r="S29" s="371"/>
      <c r="T29" s="520">
        <f>+L29</f>
        <v>1</v>
      </c>
      <c r="U29" s="520">
        <f>+T29</f>
        <v>1</v>
      </c>
      <c r="V29" s="227" t="s">
        <v>96</v>
      </c>
      <c r="W29" s="12">
        <v>2</v>
      </c>
      <c r="X29" s="12">
        <v>2</v>
      </c>
      <c r="Y29" s="42">
        <v>3</v>
      </c>
      <c r="Z29" s="11"/>
      <c r="AB29" s="7"/>
    </row>
    <row r="30" spans="1:28" ht="14.25" customHeight="1">
      <c r="A30" s="356"/>
      <c r="B30" s="80"/>
      <c r="C30" s="150"/>
      <c r="D30" s="147"/>
      <c r="E30" s="118"/>
      <c r="F30" s="74" t="s">
        <v>90</v>
      </c>
      <c r="G30" s="373"/>
      <c r="H30" s="377"/>
      <c r="I30" s="378"/>
      <c r="J30" s="378"/>
      <c r="K30" s="379"/>
      <c r="L30" s="377"/>
      <c r="M30" s="378"/>
      <c r="N30" s="378"/>
      <c r="O30" s="379"/>
      <c r="P30" s="377"/>
      <c r="Q30" s="378"/>
      <c r="R30" s="378"/>
      <c r="S30" s="379"/>
      <c r="T30" s="521"/>
      <c r="U30" s="521"/>
      <c r="V30" s="228"/>
      <c r="W30" s="6"/>
      <c r="X30" s="6"/>
      <c r="Y30" s="40"/>
      <c r="Z30" s="11"/>
      <c r="AB30" s="7"/>
    </row>
    <row r="31" spans="1:28" ht="14.25" customHeight="1">
      <c r="A31" s="356"/>
      <c r="B31" s="80"/>
      <c r="C31" s="150"/>
      <c r="D31" s="147"/>
      <c r="E31" s="118"/>
      <c r="F31" s="74"/>
      <c r="G31" s="278" t="s">
        <v>7</v>
      </c>
      <c r="H31" s="233">
        <f aca="true" t="shared" si="4" ref="H31:O31">SUM(H29:H30)</f>
        <v>0</v>
      </c>
      <c r="I31" s="231">
        <f t="shared" si="4"/>
        <v>0</v>
      </c>
      <c r="J31" s="231">
        <f t="shared" si="4"/>
        <v>0</v>
      </c>
      <c r="K31" s="234">
        <f t="shared" si="4"/>
        <v>0</v>
      </c>
      <c r="L31" s="233">
        <f t="shared" si="4"/>
        <v>1</v>
      </c>
      <c r="M31" s="233">
        <f t="shared" si="4"/>
        <v>1</v>
      </c>
      <c r="N31" s="233">
        <f t="shared" si="4"/>
        <v>0</v>
      </c>
      <c r="O31" s="233">
        <f t="shared" si="4"/>
        <v>0</v>
      </c>
      <c r="P31" s="233">
        <f aca="true" t="shared" si="5" ref="P31:U31">SUM(P29:P30)</f>
        <v>0</v>
      </c>
      <c r="Q31" s="231">
        <f t="shared" si="5"/>
        <v>0</v>
      </c>
      <c r="R31" s="231">
        <f t="shared" si="5"/>
        <v>0</v>
      </c>
      <c r="S31" s="234">
        <f t="shared" si="5"/>
        <v>0</v>
      </c>
      <c r="T31" s="236">
        <f t="shared" si="5"/>
        <v>1</v>
      </c>
      <c r="U31" s="235">
        <f t="shared" si="5"/>
        <v>1</v>
      </c>
      <c r="V31" s="228"/>
      <c r="W31" s="6"/>
      <c r="X31" s="6"/>
      <c r="Y31" s="40"/>
      <c r="Z31" s="11"/>
      <c r="AB31" s="7"/>
    </row>
    <row r="32" spans="1:28" ht="14.25" customHeight="1" thickBot="1">
      <c r="A32" s="357"/>
      <c r="B32" s="135"/>
      <c r="C32" s="213"/>
      <c r="D32" s="214"/>
      <c r="E32" s="215"/>
      <c r="F32" s="700" t="s">
        <v>9</v>
      </c>
      <c r="G32" s="701"/>
      <c r="H32" s="237">
        <f>SUM(H19,H22,H25,H28,H31)</f>
        <v>1036.1000000000001</v>
      </c>
      <c r="I32" s="238">
        <f>SUM(I19,I22,I25,I28,I31)</f>
        <v>1036.1000000000001</v>
      </c>
      <c r="J32" s="238">
        <f>SUM(J19,J22,J25,J28,J31)</f>
        <v>860.4</v>
      </c>
      <c r="K32" s="239">
        <f>SUM(K19,K22,K25,K28,K31)</f>
        <v>0</v>
      </c>
      <c r="L32" s="237">
        <f>+L19+L28+L31</f>
        <v>1097.8</v>
      </c>
      <c r="M32" s="237">
        <f>+M19+M28+M31</f>
        <v>1097.8</v>
      </c>
      <c r="N32" s="237">
        <f>+N19+N28+N31</f>
        <v>928.8</v>
      </c>
      <c r="O32" s="237">
        <f>+O19+O28+O31</f>
        <v>0</v>
      </c>
      <c r="P32" s="237">
        <f aca="true" t="shared" si="6" ref="P32:U32">SUM(P19,P22,P25,P28,P31)</f>
        <v>0</v>
      </c>
      <c r="Q32" s="238">
        <f t="shared" si="6"/>
        <v>0</v>
      </c>
      <c r="R32" s="238">
        <f t="shared" si="6"/>
        <v>0</v>
      </c>
      <c r="S32" s="239">
        <f t="shared" si="6"/>
        <v>0</v>
      </c>
      <c r="T32" s="522">
        <f t="shared" si="6"/>
        <v>1097.8</v>
      </c>
      <c r="U32" s="523">
        <f t="shared" si="6"/>
        <v>1097.8</v>
      </c>
      <c r="V32" s="240"/>
      <c r="W32" s="241"/>
      <c r="X32" s="241"/>
      <c r="Y32" s="242"/>
      <c r="Z32" s="11"/>
      <c r="AB32" s="7"/>
    </row>
    <row r="33" spans="1:28" ht="14.25" customHeight="1" thickBot="1">
      <c r="A33" s="151" t="s">
        <v>6</v>
      </c>
      <c r="B33" s="152">
        <v>1</v>
      </c>
      <c r="C33" s="677" t="s">
        <v>149</v>
      </c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9"/>
      <c r="Z33" s="11"/>
      <c r="AB33" s="7"/>
    </row>
    <row r="34" spans="1:28" ht="14.25" customHeight="1">
      <c r="A34" s="155"/>
      <c r="B34" s="157"/>
      <c r="C34" s="158"/>
      <c r="D34" s="680" t="s">
        <v>99</v>
      </c>
      <c r="E34" s="117"/>
      <c r="F34" s="683" t="s">
        <v>100</v>
      </c>
      <c r="G34" s="47" t="s">
        <v>73</v>
      </c>
      <c r="H34" s="381">
        <v>5.5</v>
      </c>
      <c r="I34" s="382">
        <v>5.5</v>
      </c>
      <c r="J34" s="382">
        <v>5.4</v>
      </c>
      <c r="K34" s="383"/>
      <c r="L34" s="381">
        <v>9.1</v>
      </c>
      <c r="M34" s="382">
        <v>9.1</v>
      </c>
      <c r="N34" s="382">
        <v>8.5</v>
      </c>
      <c r="O34" s="383"/>
      <c r="P34" s="381"/>
      <c r="Q34" s="382"/>
      <c r="R34" s="382"/>
      <c r="S34" s="383"/>
      <c r="T34" s="384">
        <f>+L34</f>
        <v>9.1</v>
      </c>
      <c r="U34" s="384">
        <f>+T34</f>
        <v>9.1</v>
      </c>
      <c r="V34" s="637" t="s">
        <v>101</v>
      </c>
      <c r="W34" s="533">
        <v>5.75</v>
      </c>
      <c r="X34" s="533">
        <v>5.75</v>
      </c>
      <c r="Y34" s="42">
        <v>5.75</v>
      </c>
      <c r="Z34" s="11"/>
      <c r="AB34" s="7"/>
    </row>
    <row r="35" spans="1:28" ht="14.25" customHeight="1">
      <c r="A35" s="156"/>
      <c r="B35" s="358"/>
      <c r="C35" s="145"/>
      <c r="D35" s="681"/>
      <c r="E35" s="118"/>
      <c r="F35" s="684"/>
      <c r="G35" s="385" t="s">
        <v>70</v>
      </c>
      <c r="H35" s="377">
        <v>0.6</v>
      </c>
      <c r="I35" s="378">
        <v>0.6</v>
      </c>
      <c r="J35" s="378"/>
      <c r="K35" s="379"/>
      <c r="L35" s="377">
        <v>1</v>
      </c>
      <c r="M35" s="378">
        <v>1</v>
      </c>
      <c r="N35" s="378"/>
      <c r="O35" s="379"/>
      <c r="P35" s="377"/>
      <c r="Q35" s="378"/>
      <c r="R35" s="378"/>
      <c r="S35" s="379"/>
      <c r="T35" s="380">
        <f>+L35</f>
        <v>1</v>
      </c>
      <c r="U35" s="386">
        <f>+T35</f>
        <v>1</v>
      </c>
      <c r="V35" s="638"/>
      <c r="W35" s="6"/>
      <c r="X35" s="6"/>
      <c r="Y35" s="40"/>
      <c r="Z35" s="11"/>
      <c r="AB35" s="7"/>
    </row>
    <row r="36" spans="1:28" ht="14.25" customHeight="1" thickBot="1">
      <c r="A36" s="156"/>
      <c r="B36" s="358"/>
      <c r="C36" s="145"/>
      <c r="D36" s="682"/>
      <c r="E36" s="118"/>
      <c r="F36" s="74"/>
      <c r="G36" s="304" t="s">
        <v>7</v>
      </c>
      <c r="H36" s="225">
        <f aca="true" t="shared" si="7" ref="H36:U36">SUM(H34:H35)</f>
        <v>6.1</v>
      </c>
      <c r="I36" s="19">
        <f t="shared" si="7"/>
        <v>6.1</v>
      </c>
      <c r="J36" s="19">
        <f t="shared" si="7"/>
        <v>5.4</v>
      </c>
      <c r="K36" s="56">
        <f t="shared" si="7"/>
        <v>0</v>
      </c>
      <c r="L36" s="55">
        <f t="shared" si="7"/>
        <v>10.1</v>
      </c>
      <c r="M36" s="19">
        <f t="shared" si="7"/>
        <v>10.1</v>
      </c>
      <c r="N36" s="19">
        <f t="shared" si="7"/>
        <v>8.5</v>
      </c>
      <c r="O36" s="56">
        <f t="shared" si="7"/>
        <v>0</v>
      </c>
      <c r="P36" s="55">
        <f t="shared" si="7"/>
        <v>0</v>
      </c>
      <c r="Q36" s="19">
        <f t="shared" si="7"/>
        <v>0</v>
      </c>
      <c r="R36" s="19">
        <f t="shared" si="7"/>
        <v>0</v>
      </c>
      <c r="S36" s="56">
        <f t="shared" si="7"/>
        <v>0</v>
      </c>
      <c r="T36" s="57">
        <f t="shared" si="7"/>
        <v>10.1</v>
      </c>
      <c r="U36" s="243">
        <f t="shared" si="7"/>
        <v>10.1</v>
      </c>
      <c r="V36" s="638"/>
      <c r="W36" s="159"/>
      <c r="X36" s="159"/>
      <c r="Y36" s="160"/>
      <c r="Z36" s="11"/>
      <c r="AB36" s="7"/>
    </row>
    <row r="37" spans="1:28" ht="14.25" customHeight="1">
      <c r="A37" s="156"/>
      <c r="B37" s="358"/>
      <c r="C37" s="145"/>
      <c r="D37" s="680" t="s">
        <v>102</v>
      </c>
      <c r="E37" s="117"/>
      <c r="F37" s="683" t="s">
        <v>103</v>
      </c>
      <c r="G37" s="368" t="s">
        <v>70</v>
      </c>
      <c r="H37" s="369">
        <v>2.9</v>
      </c>
      <c r="I37" s="370">
        <v>2.9</v>
      </c>
      <c r="J37" s="370"/>
      <c r="K37" s="371"/>
      <c r="L37" s="369">
        <v>3</v>
      </c>
      <c r="M37" s="370">
        <v>3</v>
      </c>
      <c r="N37" s="370"/>
      <c r="O37" s="371"/>
      <c r="P37" s="369"/>
      <c r="Q37" s="370"/>
      <c r="R37" s="370"/>
      <c r="S37" s="371"/>
      <c r="T37" s="372">
        <f>+L37</f>
        <v>3</v>
      </c>
      <c r="U37" s="372">
        <f>+T37</f>
        <v>3</v>
      </c>
      <c r="V37" s="637" t="s">
        <v>104</v>
      </c>
      <c r="W37" s="5">
        <v>161</v>
      </c>
      <c r="X37" s="5">
        <v>160</v>
      </c>
      <c r="Y37" s="38">
        <v>160</v>
      </c>
      <c r="Z37" s="11"/>
      <c r="AB37" s="7"/>
    </row>
    <row r="38" spans="1:28" ht="14.25" customHeight="1">
      <c r="A38" s="156"/>
      <c r="B38" s="358"/>
      <c r="C38" s="145"/>
      <c r="D38" s="681"/>
      <c r="E38" s="118"/>
      <c r="F38" s="684"/>
      <c r="G38" s="373" t="s">
        <v>152</v>
      </c>
      <c r="H38" s="374">
        <v>6.7</v>
      </c>
      <c r="I38" s="375">
        <v>6.7</v>
      </c>
      <c r="J38" s="375"/>
      <c r="K38" s="376"/>
      <c r="L38" s="374">
        <v>6.7</v>
      </c>
      <c r="M38" s="375">
        <f>+L38</f>
        <v>6.7</v>
      </c>
      <c r="N38" s="375"/>
      <c r="O38" s="376"/>
      <c r="P38" s="374"/>
      <c r="Q38" s="375"/>
      <c r="R38" s="375"/>
      <c r="S38" s="376"/>
      <c r="T38" s="386">
        <f>+L38</f>
        <v>6.7</v>
      </c>
      <c r="U38" s="386">
        <f>+T38</f>
        <v>6.7</v>
      </c>
      <c r="V38" s="638"/>
      <c r="W38" s="6"/>
      <c r="X38" s="6"/>
      <c r="Y38" s="40"/>
      <c r="Z38" s="11"/>
      <c r="AB38" s="7"/>
    </row>
    <row r="39" spans="1:28" ht="14.25" customHeight="1" thickBot="1">
      <c r="A39" s="156"/>
      <c r="B39" s="358"/>
      <c r="C39" s="145"/>
      <c r="D39" s="148"/>
      <c r="E39" s="119"/>
      <c r="F39" s="132"/>
      <c r="G39" s="373" t="s">
        <v>151</v>
      </c>
      <c r="H39" s="377">
        <v>48</v>
      </c>
      <c r="I39" s="378">
        <f>+H39</f>
        <v>48</v>
      </c>
      <c r="J39" s="378"/>
      <c r="K39" s="379"/>
      <c r="L39" s="377">
        <v>49.2</v>
      </c>
      <c r="M39" s="378">
        <f>+L39</f>
        <v>49.2</v>
      </c>
      <c r="N39" s="378"/>
      <c r="O39" s="379"/>
      <c r="P39" s="377"/>
      <c r="Q39" s="378"/>
      <c r="R39" s="378"/>
      <c r="S39" s="379"/>
      <c r="T39" s="380">
        <f>+L39</f>
        <v>49.2</v>
      </c>
      <c r="U39" s="380">
        <f>+T39</f>
        <v>49.2</v>
      </c>
      <c r="V39" s="229"/>
      <c r="W39" s="10"/>
      <c r="X39" s="10"/>
      <c r="Y39" s="41"/>
      <c r="Z39" s="11"/>
      <c r="AB39" s="7"/>
    </row>
    <row r="40" spans="1:28" ht="14.25" customHeight="1" thickBot="1">
      <c r="A40" s="156"/>
      <c r="B40" s="358"/>
      <c r="C40" s="145"/>
      <c r="D40" s="146" t="s">
        <v>69</v>
      </c>
      <c r="E40" s="117"/>
      <c r="F40" s="702" t="s">
        <v>105</v>
      </c>
      <c r="G40" s="258" t="s">
        <v>7</v>
      </c>
      <c r="H40" s="225">
        <f aca="true" t="shared" si="8" ref="H40:U40">SUM(H37:H39)</f>
        <v>57.6</v>
      </c>
      <c r="I40" s="19">
        <f t="shared" si="8"/>
        <v>57.6</v>
      </c>
      <c r="J40" s="19">
        <f t="shared" si="8"/>
        <v>0</v>
      </c>
      <c r="K40" s="56">
        <f t="shared" si="8"/>
        <v>0</v>
      </c>
      <c r="L40" s="55">
        <f t="shared" si="8"/>
        <v>58.900000000000006</v>
      </c>
      <c r="M40" s="19">
        <f t="shared" si="8"/>
        <v>58.900000000000006</v>
      </c>
      <c r="N40" s="19">
        <f t="shared" si="8"/>
        <v>0</v>
      </c>
      <c r="O40" s="56">
        <f t="shared" si="8"/>
        <v>0</v>
      </c>
      <c r="P40" s="55">
        <f t="shared" si="8"/>
        <v>0</v>
      </c>
      <c r="Q40" s="19">
        <f t="shared" si="8"/>
        <v>0</v>
      </c>
      <c r="R40" s="19">
        <f t="shared" si="8"/>
        <v>0</v>
      </c>
      <c r="S40" s="56">
        <f t="shared" si="8"/>
        <v>0</v>
      </c>
      <c r="T40" s="226">
        <f t="shared" si="8"/>
        <v>58.900000000000006</v>
      </c>
      <c r="U40" s="57">
        <f t="shared" si="8"/>
        <v>58.900000000000006</v>
      </c>
      <c r="V40" s="164" t="s">
        <v>71</v>
      </c>
      <c r="W40" s="12">
        <v>56</v>
      </c>
      <c r="X40" s="12">
        <v>56</v>
      </c>
      <c r="Y40" s="42">
        <v>56</v>
      </c>
      <c r="Z40" s="11"/>
      <c r="AB40" s="7"/>
    </row>
    <row r="41" spans="1:28" ht="14.25" customHeight="1">
      <c r="A41" s="156"/>
      <c r="B41" s="358"/>
      <c r="C41" s="145"/>
      <c r="D41" s="147"/>
      <c r="E41" s="118"/>
      <c r="F41" s="703"/>
      <c r="G41" s="368" t="s">
        <v>70</v>
      </c>
      <c r="H41" s="369">
        <v>17</v>
      </c>
      <c r="I41" s="370">
        <v>17</v>
      </c>
      <c r="J41" s="370"/>
      <c r="K41" s="371"/>
      <c r="L41" s="369">
        <v>18.2</v>
      </c>
      <c r="M41" s="370">
        <v>18.2</v>
      </c>
      <c r="N41" s="370"/>
      <c r="O41" s="371"/>
      <c r="P41" s="369"/>
      <c r="Q41" s="370"/>
      <c r="R41" s="370"/>
      <c r="S41" s="371"/>
      <c r="T41" s="372">
        <f>+L41</f>
        <v>18.2</v>
      </c>
      <c r="U41" s="372">
        <f>+T41</f>
        <v>18.2</v>
      </c>
      <c r="V41" s="163"/>
      <c r="W41" s="6"/>
      <c r="X41" s="6"/>
      <c r="Y41" s="40"/>
      <c r="Z41" s="11"/>
      <c r="AB41" s="7"/>
    </row>
    <row r="42" spans="1:28" ht="14.25" customHeight="1" thickBot="1">
      <c r="A42" s="156"/>
      <c r="B42" s="358"/>
      <c r="C42" s="145"/>
      <c r="D42" s="147"/>
      <c r="E42" s="118"/>
      <c r="F42" s="171"/>
      <c r="G42" s="373"/>
      <c r="H42" s="377"/>
      <c r="I42" s="378"/>
      <c r="J42" s="378"/>
      <c r="K42" s="379"/>
      <c r="L42" s="377"/>
      <c r="M42" s="378"/>
      <c r="N42" s="378"/>
      <c r="O42" s="379"/>
      <c r="P42" s="377"/>
      <c r="Q42" s="378"/>
      <c r="R42" s="378"/>
      <c r="S42" s="379"/>
      <c r="T42" s="380"/>
      <c r="U42" s="380"/>
      <c r="V42" s="163"/>
      <c r="W42" s="6"/>
      <c r="X42" s="6"/>
      <c r="Y42" s="40"/>
      <c r="Z42" s="11"/>
      <c r="AB42" s="7"/>
    </row>
    <row r="43" spans="1:28" ht="14.25" customHeight="1" thickBot="1">
      <c r="A43" s="156"/>
      <c r="B43" s="80"/>
      <c r="C43" s="273"/>
      <c r="D43" s="261"/>
      <c r="E43" s="262"/>
      <c r="F43" s="451" t="s">
        <v>9</v>
      </c>
      <c r="G43" s="258" t="s">
        <v>7</v>
      </c>
      <c r="H43" s="230">
        <f aca="true" t="shared" si="9" ref="H43:U43">SUM(H41:H42)</f>
        <v>17</v>
      </c>
      <c r="I43" s="231">
        <f t="shared" si="9"/>
        <v>17</v>
      </c>
      <c r="J43" s="231">
        <f t="shared" si="9"/>
        <v>0</v>
      </c>
      <c r="K43" s="234">
        <f t="shared" si="9"/>
        <v>0</v>
      </c>
      <c r="L43" s="243">
        <f t="shared" si="9"/>
        <v>18.2</v>
      </c>
      <c r="M43" s="231">
        <f t="shared" si="9"/>
        <v>18.2</v>
      </c>
      <c r="N43" s="231">
        <f t="shared" si="9"/>
        <v>0</v>
      </c>
      <c r="O43" s="232">
        <f t="shared" si="9"/>
        <v>0</v>
      </c>
      <c r="P43" s="233">
        <f t="shared" si="9"/>
        <v>0</v>
      </c>
      <c r="Q43" s="231">
        <f t="shared" si="9"/>
        <v>0</v>
      </c>
      <c r="R43" s="231">
        <f t="shared" si="9"/>
        <v>0</v>
      </c>
      <c r="S43" s="234">
        <f t="shared" si="9"/>
        <v>0</v>
      </c>
      <c r="T43" s="236">
        <f t="shared" si="9"/>
        <v>18.2</v>
      </c>
      <c r="U43" s="235">
        <f t="shared" si="9"/>
        <v>18.2</v>
      </c>
      <c r="V43" s="270"/>
      <c r="W43" s="271"/>
      <c r="X43" s="271"/>
      <c r="Y43" s="272"/>
      <c r="Z43" s="11"/>
      <c r="AB43" s="7"/>
    </row>
    <row r="44" spans="1:28" ht="14.25" customHeight="1" thickBot="1">
      <c r="A44" s="153" t="s">
        <v>6</v>
      </c>
      <c r="B44" s="154" t="s">
        <v>6</v>
      </c>
      <c r="C44" s="453" t="s">
        <v>154</v>
      </c>
      <c r="D44" s="454"/>
      <c r="E44" s="454"/>
      <c r="F44" s="454"/>
      <c r="G44" s="452"/>
      <c r="H44" s="263">
        <f aca="true" t="shared" si="10" ref="H44:U44">SUM(H36,H40,H43)</f>
        <v>80.7</v>
      </c>
      <c r="I44" s="264">
        <f t="shared" si="10"/>
        <v>80.7</v>
      </c>
      <c r="J44" s="264">
        <f t="shared" si="10"/>
        <v>5.4</v>
      </c>
      <c r="K44" s="265">
        <f t="shared" si="10"/>
        <v>0</v>
      </c>
      <c r="L44" s="266">
        <f t="shared" si="10"/>
        <v>87.2</v>
      </c>
      <c r="M44" s="264">
        <f t="shared" si="10"/>
        <v>87.2</v>
      </c>
      <c r="N44" s="264">
        <f t="shared" si="10"/>
        <v>8.5</v>
      </c>
      <c r="O44" s="267">
        <f t="shared" si="10"/>
        <v>0</v>
      </c>
      <c r="P44" s="263">
        <f t="shared" si="10"/>
        <v>0</v>
      </c>
      <c r="Q44" s="264">
        <f t="shared" si="10"/>
        <v>0</v>
      </c>
      <c r="R44" s="264">
        <f t="shared" si="10"/>
        <v>0</v>
      </c>
      <c r="S44" s="265">
        <f t="shared" si="10"/>
        <v>0</v>
      </c>
      <c r="T44" s="268">
        <f>SUM(T36,T40,T43)</f>
        <v>87.2</v>
      </c>
      <c r="U44" s="269">
        <f t="shared" si="10"/>
        <v>87.2</v>
      </c>
      <c r="V44" s="454"/>
      <c r="W44" s="454"/>
      <c r="X44" s="454"/>
      <c r="Y44" s="455"/>
      <c r="Z44" s="11"/>
      <c r="AB44" s="7"/>
    </row>
    <row r="45" spans="1:28" ht="14.25" customHeight="1">
      <c r="A45" s="156"/>
      <c r="B45" s="358"/>
      <c r="C45" s="145"/>
      <c r="D45" s="680" t="s">
        <v>162</v>
      </c>
      <c r="E45" s="117"/>
      <c r="F45" s="162" t="s">
        <v>106</v>
      </c>
      <c r="G45" s="387" t="s">
        <v>70</v>
      </c>
      <c r="H45" s="369">
        <v>6</v>
      </c>
      <c r="I45" s="370">
        <v>6</v>
      </c>
      <c r="J45" s="370"/>
      <c r="K45" s="371"/>
      <c r="L45" s="369">
        <v>4</v>
      </c>
      <c r="M45" s="370">
        <f>+L45</f>
        <v>4</v>
      </c>
      <c r="N45" s="370"/>
      <c r="O45" s="371"/>
      <c r="P45" s="369"/>
      <c r="Q45" s="370"/>
      <c r="R45" s="370"/>
      <c r="S45" s="371"/>
      <c r="T45" s="372">
        <f>+L45</f>
        <v>4</v>
      </c>
      <c r="U45" s="372">
        <f>+T45</f>
        <v>4</v>
      </c>
      <c r="V45" s="639" t="s">
        <v>107</v>
      </c>
      <c r="W45" s="166">
        <v>100</v>
      </c>
      <c r="X45" s="12">
        <v>80</v>
      </c>
      <c r="Y45" s="42">
        <v>80</v>
      </c>
      <c r="Z45" s="11"/>
      <c r="AB45" s="7"/>
    </row>
    <row r="46" spans="1:28" ht="14.25" customHeight="1">
      <c r="A46" s="156"/>
      <c r="B46" s="358"/>
      <c r="C46" s="145"/>
      <c r="D46" s="681"/>
      <c r="E46" s="118"/>
      <c r="F46" s="132"/>
      <c r="G46" s="47" t="s">
        <v>73</v>
      </c>
      <c r="H46" s="377">
        <v>1</v>
      </c>
      <c r="I46" s="378">
        <f>+H46</f>
        <v>1</v>
      </c>
      <c r="J46" s="378"/>
      <c r="K46" s="379"/>
      <c r="L46" s="377">
        <v>1.1</v>
      </c>
      <c r="M46" s="378">
        <v>1.1</v>
      </c>
      <c r="N46" s="378"/>
      <c r="O46" s="379"/>
      <c r="P46" s="377"/>
      <c r="Q46" s="378"/>
      <c r="R46" s="378"/>
      <c r="S46" s="379"/>
      <c r="T46" s="380">
        <f>+L46</f>
        <v>1.1</v>
      </c>
      <c r="U46" s="380">
        <f>+T46</f>
        <v>1.1</v>
      </c>
      <c r="V46" s="640"/>
      <c r="W46" s="169"/>
      <c r="X46" s="165"/>
      <c r="Y46" s="170"/>
      <c r="Z46" s="11"/>
      <c r="AB46" s="7"/>
    </row>
    <row r="47" spans="1:28" ht="14.25" customHeight="1" thickBot="1">
      <c r="A47" s="156"/>
      <c r="B47" s="358"/>
      <c r="C47" s="145"/>
      <c r="D47" s="148"/>
      <c r="E47" s="119"/>
      <c r="F47" s="161"/>
      <c r="G47" s="249" t="s">
        <v>7</v>
      </c>
      <c r="H47" s="225">
        <f aca="true" t="shared" si="11" ref="H47:U47">SUM(H45:H46)</f>
        <v>7</v>
      </c>
      <c r="I47" s="19">
        <f t="shared" si="11"/>
        <v>7</v>
      </c>
      <c r="J47" s="19">
        <f t="shared" si="11"/>
        <v>0</v>
      </c>
      <c r="K47" s="56">
        <f t="shared" si="11"/>
        <v>0</v>
      </c>
      <c r="L47" s="55">
        <f t="shared" si="11"/>
        <v>5.1</v>
      </c>
      <c r="M47" s="19">
        <f t="shared" si="11"/>
        <v>5.1</v>
      </c>
      <c r="N47" s="19">
        <f t="shared" si="11"/>
        <v>0</v>
      </c>
      <c r="O47" s="56">
        <f t="shared" si="11"/>
        <v>0</v>
      </c>
      <c r="P47" s="44">
        <f t="shared" si="11"/>
        <v>0</v>
      </c>
      <c r="Q47" s="19">
        <f t="shared" si="11"/>
        <v>0</v>
      </c>
      <c r="R47" s="19">
        <f t="shared" si="11"/>
        <v>0</v>
      </c>
      <c r="S47" s="48">
        <f t="shared" si="11"/>
        <v>0</v>
      </c>
      <c r="T47" s="57">
        <f t="shared" si="11"/>
        <v>5.1</v>
      </c>
      <c r="U47" s="224">
        <f t="shared" si="11"/>
        <v>5.1</v>
      </c>
      <c r="V47" s="641"/>
      <c r="W47" s="168"/>
      <c r="X47" s="10"/>
      <c r="Y47" s="41"/>
      <c r="Z47" s="11"/>
      <c r="AB47" s="7"/>
    </row>
    <row r="48" spans="1:28" ht="14.25" customHeight="1" hidden="1">
      <c r="A48" s="156"/>
      <c r="B48" s="358"/>
      <c r="C48" s="145"/>
      <c r="D48" s="146"/>
      <c r="E48" s="117"/>
      <c r="F48" s="697"/>
      <c r="G48" s="368"/>
      <c r="H48" s="369"/>
      <c r="I48" s="370"/>
      <c r="J48" s="370"/>
      <c r="K48" s="371"/>
      <c r="L48" s="369"/>
      <c r="M48" s="370"/>
      <c r="N48" s="370"/>
      <c r="O48" s="371"/>
      <c r="P48" s="369"/>
      <c r="Q48" s="370"/>
      <c r="R48" s="370"/>
      <c r="S48" s="371"/>
      <c r="T48" s="388"/>
      <c r="U48" s="372"/>
      <c r="V48" s="639"/>
      <c r="W48" s="166"/>
      <c r="X48" s="12"/>
      <c r="Y48" s="42"/>
      <c r="Z48" s="11"/>
      <c r="AB48" s="7"/>
    </row>
    <row r="49" spans="1:28" ht="14.25" customHeight="1" hidden="1" thickBot="1">
      <c r="A49" s="156"/>
      <c r="B49" s="358"/>
      <c r="C49" s="145"/>
      <c r="D49" s="147"/>
      <c r="E49" s="118"/>
      <c r="F49" s="698"/>
      <c r="G49" s="389"/>
      <c r="H49" s="377"/>
      <c r="I49" s="378"/>
      <c r="J49" s="378"/>
      <c r="K49" s="379"/>
      <c r="L49" s="377"/>
      <c r="M49" s="378"/>
      <c r="N49" s="378"/>
      <c r="O49" s="379"/>
      <c r="P49" s="377"/>
      <c r="Q49" s="378"/>
      <c r="R49" s="378"/>
      <c r="S49" s="379"/>
      <c r="T49" s="390"/>
      <c r="U49" s="380"/>
      <c r="V49" s="640"/>
      <c r="W49" s="167"/>
      <c r="X49" s="6"/>
      <c r="Y49" s="40"/>
      <c r="Z49" s="11"/>
      <c r="AB49" s="7"/>
    </row>
    <row r="50" spans="1:28" ht="14.25" customHeight="1" hidden="1" thickBot="1">
      <c r="A50" s="156"/>
      <c r="B50" s="358"/>
      <c r="C50" s="145"/>
      <c r="D50" s="148"/>
      <c r="E50" s="119"/>
      <c r="F50" s="161"/>
      <c r="G50" s="249"/>
      <c r="H50" s="225"/>
      <c r="I50" s="19"/>
      <c r="J50" s="19"/>
      <c r="K50" s="48"/>
      <c r="L50" s="244"/>
      <c r="M50" s="245"/>
      <c r="N50" s="245"/>
      <c r="O50" s="246"/>
      <c r="P50" s="44"/>
      <c r="Q50" s="19"/>
      <c r="R50" s="19"/>
      <c r="S50" s="48"/>
      <c r="T50" s="247"/>
      <c r="U50" s="224"/>
      <c r="V50" s="641"/>
      <c r="W50" s="168"/>
      <c r="X50" s="10"/>
      <c r="Y50" s="41"/>
      <c r="Z50" s="11"/>
      <c r="AB50" s="7"/>
    </row>
    <row r="51" spans="1:28" ht="14.25" customHeight="1">
      <c r="A51" s="156"/>
      <c r="B51" s="358"/>
      <c r="C51" s="145"/>
      <c r="D51" s="146" t="s">
        <v>109</v>
      </c>
      <c r="E51" s="117"/>
      <c r="F51" s="697" t="s">
        <v>108</v>
      </c>
      <c r="G51" s="47" t="s">
        <v>73</v>
      </c>
      <c r="H51" s="369">
        <v>0.4</v>
      </c>
      <c r="I51" s="370">
        <v>0.4</v>
      </c>
      <c r="J51" s="370"/>
      <c r="K51" s="371"/>
      <c r="L51" s="369">
        <v>0.8</v>
      </c>
      <c r="M51" s="370">
        <v>0.8</v>
      </c>
      <c r="N51" s="370"/>
      <c r="O51" s="371"/>
      <c r="P51" s="369"/>
      <c r="Q51" s="370"/>
      <c r="R51" s="370"/>
      <c r="S51" s="371"/>
      <c r="T51" s="372">
        <f>+L51</f>
        <v>0.8</v>
      </c>
      <c r="U51" s="372">
        <f>+T51</f>
        <v>0.8</v>
      </c>
      <c r="V51" s="639" t="s">
        <v>153</v>
      </c>
      <c r="W51" s="172" t="s">
        <v>180</v>
      </c>
      <c r="X51" s="173" t="s">
        <v>110</v>
      </c>
      <c r="Y51" s="174" t="s">
        <v>110</v>
      </c>
      <c r="Z51" s="11"/>
      <c r="AB51" s="7"/>
    </row>
    <row r="52" spans="1:28" ht="14.25" customHeight="1">
      <c r="A52" s="156"/>
      <c r="B52" s="358"/>
      <c r="C52" s="145"/>
      <c r="D52" s="147"/>
      <c r="E52" s="118"/>
      <c r="F52" s="698"/>
      <c r="G52" s="389"/>
      <c r="H52" s="377"/>
      <c r="I52" s="378"/>
      <c r="J52" s="378"/>
      <c r="K52" s="379"/>
      <c r="L52" s="377"/>
      <c r="M52" s="378"/>
      <c r="N52" s="378"/>
      <c r="O52" s="379"/>
      <c r="P52" s="377"/>
      <c r="Q52" s="378"/>
      <c r="R52" s="378"/>
      <c r="S52" s="379"/>
      <c r="T52" s="380"/>
      <c r="U52" s="380"/>
      <c r="V52" s="640"/>
      <c r="W52" s="167"/>
      <c r="X52" s="6"/>
      <c r="Y52" s="40"/>
      <c r="Z52" s="11"/>
      <c r="AB52" s="7"/>
    </row>
    <row r="53" spans="1:28" ht="14.25" customHeight="1" thickBot="1">
      <c r="A53" s="156"/>
      <c r="B53" s="358"/>
      <c r="C53" s="145"/>
      <c r="D53" s="148"/>
      <c r="E53" s="119"/>
      <c r="F53" s="161"/>
      <c r="G53" s="249" t="s">
        <v>7</v>
      </c>
      <c r="H53" s="225">
        <f aca="true" t="shared" si="12" ref="H53:U53">SUM(H51:H52)</f>
        <v>0.4</v>
      </c>
      <c r="I53" s="19">
        <f t="shared" si="12"/>
        <v>0.4</v>
      </c>
      <c r="J53" s="19">
        <f t="shared" si="12"/>
        <v>0</v>
      </c>
      <c r="K53" s="56">
        <f t="shared" si="12"/>
        <v>0</v>
      </c>
      <c r="L53" s="44">
        <f t="shared" si="12"/>
        <v>0.8</v>
      </c>
      <c r="M53" s="19">
        <f t="shared" si="12"/>
        <v>0.8</v>
      </c>
      <c r="N53" s="19">
        <f t="shared" si="12"/>
        <v>0</v>
      </c>
      <c r="O53" s="48">
        <f t="shared" si="12"/>
        <v>0</v>
      </c>
      <c r="P53" s="55">
        <f t="shared" si="12"/>
        <v>0</v>
      </c>
      <c r="Q53" s="19">
        <f t="shared" si="12"/>
        <v>0</v>
      </c>
      <c r="R53" s="19">
        <f t="shared" si="12"/>
        <v>0</v>
      </c>
      <c r="S53" s="56">
        <f t="shared" si="12"/>
        <v>0</v>
      </c>
      <c r="T53" s="226">
        <f t="shared" si="12"/>
        <v>0.8</v>
      </c>
      <c r="U53" s="57">
        <f t="shared" si="12"/>
        <v>0.8</v>
      </c>
      <c r="V53" s="641"/>
      <c r="W53" s="168"/>
      <c r="X53" s="10"/>
      <c r="Y53" s="41"/>
      <c r="Z53" s="11"/>
      <c r="AB53" s="7"/>
    </row>
    <row r="54" spans="1:28" ht="18" customHeight="1">
      <c r="A54" s="156"/>
      <c r="B54" s="358"/>
      <c r="C54" s="145"/>
      <c r="D54" s="680" t="s">
        <v>111</v>
      </c>
      <c r="E54" s="117"/>
      <c r="F54" s="697" t="s">
        <v>150</v>
      </c>
      <c r="G54" s="391" t="s">
        <v>76</v>
      </c>
      <c r="H54" s="381">
        <v>20.4</v>
      </c>
      <c r="I54" s="382">
        <v>20.4</v>
      </c>
      <c r="J54" s="382"/>
      <c r="K54" s="383"/>
      <c r="L54" s="381">
        <v>8</v>
      </c>
      <c r="M54" s="382">
        <v>8</v>
      </c>
      <c r="N54" s="382"/>
      <c r="O54" s="383"/>
      <c r="P54" s="381"/>
      <c r="Q54" s="382"/>
      <c r="R54" s="382"/>
      <c r="S54" s="383"/>
      <c r="T54" s="384">
        <f>+L54</f>
        <v>8</v>
      </c>
      <c r="U54" s="392">
        <f>+T54</f>
        <v>8</v>
      </c>
      <c r="V54" s="639" t="s">
        <v>164</v>
      </c>
      <c r="W54" s="166" t="s">
        <v>112</v>
      </c>
      <c r="X54" s="12" t="s">
        <v>112</v>
      </c>
      <c r="Y54" s="42">
        <v>0</v>
      </c>
      <c r="Z54" s="11"/>
      <c r="AB54" s="7"/>
    </row>
    <row r="55" spans="1:28" ht="20.25" customHeight="1">
      <c r="A55" s="156"/>
      <c r="B55" s="358"/>
      <c r="C55" s="145"/>
      <c r="D55" s="681"/>
      <c r="E55" s="118"/>
      <c r="F55" s="698"/>
      <c r="G55" s="389"/>
      <c r="H55" s="377"/>
      <c r="I55" s="378"/>
      <c r="J55" s="378"/>
      <c r="K55" s="379"/>
      <c r="L55" s="377"/>
      <c r="M55" s="378"/>
      <c r="N55" s="378"/>
      <c r="O55" s="379"/>
      <c r="P55" s="377"/>
      <c r="Q55" s="378"/>
      <c r="R55" s="378"/>
      <c r="S55" s="379"/>
      <c r="T55" s="380"/>
      <c r="U55" s="393"/>
      <c r="V55" s="640"/>
      <c r="W55" s="167"/>
      <c r="X55" s="6"/>
      <c r="Y55" s="40"/>
      <c r="Z55" s="11"/>
      <c r="AB55" s="7"/>
    </row>
    <row r="56" spans="1:28" ht="24.75" customHeight="1" thickBot="1">
      <c r="A56" s="156"/>
      <c r="B56" s="358"/>
      <c r="C56" s="145"/>
      <c r="D56" s="681"/>
      <c r="E56" s="118"/>
      <c r="F56" s="698"/>
      <c r="G56" s="249" t="s">
        <v>7</v>
      </c>
      <c r="H56" s="225">
        <f aca="true" t="shared" si="13" ref="H56:U56">SUM(H54:H55)</f>
        <v>20.4</v>
      </c>
      <c r="I56" s="19">
        <f t="shared" si="13"/>
        <v>20.4</v>
      </c>
      <c r="J56" s="19">
        <f t="shared" si="13"/>
        <v>0</v>
      </c>
      <c r="K56" s="48">
        <f t="shared" si="13"/>
        <v>0</v>
      </c>
      <c r="L56" s="55">
        <f t="shared" si="13"/>
        <v>8</v>
      </c>
      <c r="M56" s="19">
        <f t="shared" si="13"/>
        <v>8</v>
      </c>
      <c r="N56" s="19">
        <f t="shared" si="13"/>
        <v>0</v>
      </c>
      <c r="O56" s="56">
        <f t="shared" si="13"/>
        <v>0</v>
      </c>
      <c r="P56" s="44">
        <f t="shared" si="13"/>
        <v>0</v>
      </c>
      <c r="Q56" s="19">
        <f t="shared" si="13"/>
        <v>0</v>
      </c>
      <c r="R56" s="19">
        <f t="shared" si="13"/>
        <v>0</v>
      </c>
      <c r="S56" s="48">
        <f t="shared" si="13"/>
        <v>0</v>
      </c>
      <c r="T56" s="57">
        <f t="shared" si="13"/>
        <v>8</v>
      </c>
      <c r="U56" s="224">
        <f t="shared" si="13"/>
        <v>8</v>
      </c>
      <c r="V56" s="641"/>
      <c r="W56" s="168"/>
      <c r="X56" s="10"/>
      <c r="Y56" s="41"/>
      <c r="Z56" s="11"/>
      <c r="AB56" s="7"/>
    </row>
    <row r="57" spans="1:28" ht="15.75" customHeight="1">
      <c r="A57" s="156"/>
      <c r="B57" s="358"/>
      <c r="C57" s="145"/>
      <c r="D57" s="681"/>
      <c r="E57" s="118"/>
      <c r="F57" s="251"/>
      <c r="G57" s="391" t="s">
        <v>76</v>
      </c>
      <c r="H57" s="394">
        <v>10.2</v>
      </c>
      <c r="I57" s="382">
        <v>10.2</v>
      </c>
      <c r="J57" s="382"/>
      <c r="K57" s="395"/>
      <c r="L57" s="381"/>
      <c r="M57" s="382"/>
      <c r="N57" s="382"/>
      <c r="O57" s="383"/>
      <c r="P57" s="396"/>
      <c r="Q57" s="382"/>
      <c r="R57" s="382"/>
      <c r="S57" s="395"/>
      <c r="T57" s="384">
        <v>15</v>
      </c>
      <c r="U57" s="392">
        <v>15</v>
      </c>
      <c r="V57" s="639" t="s">
        <v>147</v>
      </c>
      <c r="W57" s="166" t="s">
        <v>113</v>
      </c>
      <c r="X57" s="12" t="s">
        <v>113</v>
      </c>
      <c r="Y57" s="42">
        <v>0</v>
      </c>
      <c r="Z57" s="11"/>
      <c r="AB57" s="7"/>
    </row>
    <row r="58" spans="1:28" ht="14.25" customHeight="1">
      <c r="A58" s="156"/>
      <c r="B58" s="358"/>
      <c r="C58" s="145"/>
      <c r="D58" s="681"/>
      <c r="E58" s="118"/>
      <c r="F58" s="251"/>
      <c r="G58" s="397"/>
      <c r="H58" s="398"/>
      <c r="I58" s="399"/>
      <c r="J58" s="399"/>
      <c r="K58" s="400"/>
      <c r="L58" s="401"/>
      <c r="M58" s="399"/>
      <c r="N58" s="399"/>
      <c r="O58" s="402"/>
      <c r="P58" s="403"/>
      <c r="Q58" s="399"/>
      <c r="R58" s="399"/>
      <c r="S58" s="400"/>
      <c r="T58" s="404"/>
      <c r="U58" s="405"/>
      <c r="V58" s="640"/>
      <c r="W58" s="511"/>
      <c r="X58" s="512"/>
      <c r="Y58" s="513"/>
      <c r="Z58" s="11"/>
      <c r="AB58" s="7"/>
    </row>
    <row r="59" spans="1:28" ht="32.25" customHeight="1" thickBot="1">
      <c r="A59" s="156"/>
      <c r="B59" s="358"/>
      <c r="C59" s="145"/>
      <c r="D59" s="682"/>
      <c r="E59" s="119"/>
      <c r="F59" s="161"/>
      <c r="G59" s="259" t="s">
        <v>7</v>
      </c>
      <c r="H59" s="252">
        <f>SUM(H57:H58)</f>
        <v>10.2</v>
      </c>
      <c r="I59" s="253">
        <f>SUM(I57:I58)</f>
        <v>10.2</v>
      </c>
      <c r="J59" s="253">
        <f aca="true" t="shared" si="14" ref="J59:S59">SUM(J54:J56)</f>
        <v>0</v>
      </c>
      <c r="K59" s="254">
        <f t="shared" si="14"/>
        <v>0</v>
      </c>
      <c r="L59" s="255">
        <f>+L57+L58</f>
        <v>0</v>
      </c>
      <c r="M59" s="255">
        <f>+M57+M58</f>
        <v>0</v>
      </c>
      <c r="N59" s="255">
        <f>+N57+N58</f>
        <v>0</v>
      </c>
      <c r="O59" s="255">
        <f>+O57+O58</f>
        <v>0</v>
      </c>
      <c r="P59" s="256">
        <f t="shared" si="14"/>
        <v>0</v>
      </c>
      <c r="Q59" s="253">
        <f t="shared" si="14"/>
        <v>0</v>
      </c>
      <c r="R59" s="253">
        <f t="shared" si="14"/>
        <v>0</v>
      </c>
      <c r="S59" s="254">
        <f t="shared" si="14"/>
        <v>0</v>
      </c>
      <c r="T59" s="257">
        <f>+T57+T58</f>
        <v>15</v>
      </c>
      <c r="U59" s="257">
        <f>+U57+U58</f>
        <v>15</v>
      </c>
      <c r="V59" s="641"/>
      <c r="W59" s="514"/>
      <c r="X59" s="515"/>
      <c r="Y59" s="516"/>
      <c r="Z59" s="11"/>
      <c r="AB59" s="7"/>
    </row>
    <row r="60" spans="1:28" ht="14.25" customHeight="1">
      <c r="A60" s="156"/>
      <c r="B60" s="358"/>
      <c r="C60" s="145"/>
      <c r="D60" s="680" t="s">
        <v>114</v>
      </c>
      <c r="E60" s="118"/>
      <c r="F60" s="702" t="s">
        <v>115</v>
      </c>
      <c r="G60" s="391" t="s">
        <v>70</v>
      </c>
      <c r="H60" s="381">
        <v>0.8</v>
      </c>
      <c r="I60" s="382">
        <v>0.8</v>
      </c>
      <c r="J60" s="382"/>
      <c r="K60" s="383"/>
      <c r="L60" s="381">
        <v>1.2</v>
      </c>
      <c r="M60" s="382">
        <v>1.2</v>
      </c>
      <c r="N60" s="382"/>
      <c r="O60" s="383"/>
      <c r="P60" s="381"/>
      <c r="Q60" s="382"/>
      <c r="R60" s="382"/>
      <c r="S60" s="383"/>
      <c r="T60" s="384">
        <v>1.5</v>
      </c>
      <c r="U60" s="384">
        <v>1.8</v>
      </c>
      <c r="V60" s="639" t="s">
        <v>116</v>
      </c>
      <c r="W60" s="167">
        <v>10</v>
      </c>
      <c r="X60" s="6">
        <v>6</v>
      </c>
      <c r="Y60" s="40">
        <v>8</v>
      </c>
      <c r="Z60" s="11"/>
      <c r="AB60" s="7"/>
    </row>
    <row r="61" spans="1:28" ht="14.25" customHeight="1">
      <c r="A61" s="156"/>
      <c r="B61" s="358"/>
      <c r="C61" s="145"/>
      <c r="D61" s="681"/>
      <c r="E61" s="118"/>
      <c r="F61" s="703"/>
      <c r="G61" s="389" t="s">
        <v>77</v>
      </c>
      <c r="H61" s="377">
        <v>0.4</v>
      </c>
      <c r="I61" s="378">
        <v>0.4</v>
      </c>
      <c r="J61" s="378"/>
      <c r="K61" s="379"/>
      <c r="L61" s="377"/>
      <c r="M61" s="378"/>
      <c r="N61" s="378"/>
      <c r="O61" s="379"/>
      <c r="P61" s="377"/>
      <c r="Q61" s="378"/>
      <c r="R61" s="378"/>
      <c r="S61" s="379"/>
      <c r="T61" s="380"/>
      <c r="U61" s="380"/>
      <c r="V61" s="640"/>
      <c r="W61" s="167"/>
      <c r="X61" s="6"/>
      <c r="Y61" s="40"/>
      <c r="Z61" s="11"/>
      <c r="AB61" s="7"/>
    </row>
    <row r="62" spans="1:28" ht="35.25" customHeight="1" thickBot="1">
      <c r="A62" s="156"/>
      <c r="B62" s="260"/>
      <c r="C62" s="145"/>
      <c r="D62" s="147"/>
      <c r="E62" s="118"/>
      <c r="F62" s="132"/>
      <c r="G62" s="285" t="s">
        <v>7</v>
      </c>
      <c r="H62" s="230">
        <f>SUM(H60:H61)</f>
        <v>1.2000000000000002</v>
      </c>
      <c r="I62" s="231">
        <f>SUM(I60:I61)</f>
        <v>1.2000000000000002</v>
      </c>
      <c r="J62" s="231">
        <f aca="true" t="shared" si="15" ref="J62:S62">SUM(J57:J59)</f>
        <v>0</v>
      </c>
      <c r="K62" s="232">
        <f t="shared" si="15"/>
        <v>0</v>
      </c>
      <c r="L62" s="233">
        <f>SUM(L60:L61)</f>
        <v>1.2</v>
      </c>
      <c r="M62" s="231">
        <f>SUM(M60:M61)</f>
        <v>1.2</v>
      </c>
      <c r="N62" s="231">
        <f t="shared" si="15"/>
        <v>0</v>
      </c>
      <c r="O62" s="234">
        <f t="shared" si="15"/>
        <v>0</v>
      </c>
      <c r="P62" s="243">
        <f t="shared" si="15"/>
        <v>0</v>
      </c>
      <c r="Q62" s="231">
        <f t="shared" si="15"/>
        <v>0</v>
      </c>
      <c r="R62" s="231">
        <f t="shared" si="15"/>
        <v>0</v>
      </c>
      <c r="S62" s="232">
        <f t="shared" si="15"/>
        <v>0</v>
      </c>
      <c r="T62" s="235">
        <f>SUM(T60:T61)</f>
        <v>1.5</v>
      </c>
      <c r="U62" s="235">
        <f>SUM(U60:U61)</f>
        <v>1.8</v>
      </c>
      <c r="V62" s="640"/>
      <c r="W62" s="167"/>
      <c r="X62" s="6"/>
      <c r="Y62" s="40"/>
      <c r="Z62" s="11"/>
      <c r="AB62" s="7"/>
    </row>
    <row r="63" spans="1:25" ht="14.25" customHeight="1" thickBot="1">
      <c r="A63" s="357" t="s">
        <v>6</v>
      </c>
      <c r="B63" s="363"/>
      <c r="C63" s="352"/>
      <c r="D63" s="348"/>
      <c r="E63" s="348"/>
      <c r="F63" s="434" t="s">
        <v>9</v>
      </c>
      <c r="G63" s="435"/>
      <c r="H63" s="279">
        <f aca="true" t="shared" si="16" ref="H63:U63">SUM(H47,H50,H53,H56,H59,H62)</f>
        <v>39.2</v>
      </c>
      <c r="I63" s="280">
        <f t="shared" si="16"/>
        <v>39.2</v>
      </c>
      <c r="J63" s="280">
        <f t="shared" si="16"/>
        <v>0</v>
      </c>
      <c r="K63" s="283">
        <f t="shared" si="16"/>
        <v>0</v>
      </c>
      <c r="L63" s="279">
        <f>SUM(L47,L50,L53,L56,L59,L62)</f>
        <v>15.099999999999998</v>
      </c>
      <c r="M63" s="280">
        <f t="shared" si="16"/>
        <v>15.099999999999998</v>
      </c>
      <c r="N63" s="280">
        <f t="shared" si="16"/>
        <v>0</v>
      </c>
      <c r="O63" s="281">
        <f t="shared" si="16"/>
        <v>0</v>
      </c>
      <c r="P63" s="282">
        <f t="shared" si="16"/>
        <v>0</v>
      </c>
      <c r="Q63" s="280">
        <f t="shared" si="16"/>
        <v>0</v>
      </c>
      <c r="R63" s="280">
        <f t="shared" si="16"/>
        <v>0</v>
      </c>
      <c r="S63" s="283">
        <f t="shared" si="16"/>
        <v>0</v>
      </c>
      <c r="T63" s="284">
        <f>SUM(T47,T50,T53,T56,T59,T62)</f>
        <v>30.4</v>
      </c>
      <c r="U63" s="294">
        <f t="shared" si="16"/>
        <v>30.7</v>
      </c>
      <c r="V63" s="295"/>
      <c r="W63" s="81"/>
      <c r="X63" s="81"/>
      <c r="Y63" s="82"/>
    </row>
    <row r="64" spans="1:25" ht="14.25" customHeight="1" thickBot="1">
      <c r="A64" s="99" t="s">
        <v>8</v>
      </c>
      <c r="B64" s="344" t="s">
        <v>97</v>
      </c>
      <c r="C64" s="345"/>
      <c r="D64" s="349"/>
      <c r="E64" s="349"/>
      <c r="F64" s="441" t="s">
        <v>10</v>
      </c>
      <c r="G64" s="441"/>
      <c r="H64" s="94">
        <f aca="true" t="shared" si="17" ref="H64:U64">SUM(H32,H44,H63)</f>
        <v>1156.0000000000002</v>
      </c>
      <c r="I64" s="92">
        <f t="shared" si="17"/>
        <v>1156.0000000000002</v>
      </c>
      <c r="J64" s="92">
        <f t="shared" si="17"/>
        <v>865.8</v>
      </c>
      <c r="K64" s="95">
        <f t="shared" si="17"/>
        <v>0</v>
      </c>
      <c r="L64" s="94">
        <f>SUM(L32,L44,L63)</f>
        <v>1200.1</v>
      </c>
      <c r="M64" s="92">
        <f t="shared" si="17"/>
        <v>1200.1</v>
      </c>
      <c r="N64" s="92">
        <f t="shared" si="17"/>
        <v>937.3</v>
      </c>
      <c r="O64" s="95">
        <f t="shared" si="17"/>
        <v>0</v>
      </c>
      <c r="P64" s="94">
        <f t="shared" si="17"/>
        <v>0</v>
      </c>
      <c r="Q64" s="92">
        <f t="shared" si="17"/>
        <v>0</v>
      </c>
      <c r="R64" s="92">
        <f t="shared" si="17"/>
        <v>0</v>
      </c>
      <c r="S64" s="95">
        <f t="shared" si="17"/>
        <v>0</v>
      </c>
      <c r="T64" s="101">
        <f t="shared" si="17"/>
        <v>1215.4</v>
      </c>
      <c r="U64" s="96">
        <f t="shared" si="17"/>
        <v>1215.7</v>
      </c>
      <c r="V64" s="97"/>
      <c r="W64" s="97"/>
      <c r="X64" s="97"/>
      <c r="Y64" s="98"/>
    </row>
    <row r="65" spans="1:25" ht="14.25" customHeight="1" thickBot="1">
      <c r="A65" s="99" t="s">
        <v>8</v>
      </c>
      <c r="B65" s="432" t="s">
        <v>117</v>
      </c>
      <c r="C65" s="433"/>
      <c r="D65" s="433"/>
      <c r="E65" s="433"/>
      <c r="F65" s="433"/>
      <c r="G65" s="433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33"/>
      <c r="W65" s="433"/>
      <c r="X65" s="433"/>
      <c r="Y65" s="450"/>
    </row>
    <row r="66" spans="1:25" ht="14.25" customHeight="1" thickBot="1">
      <c r="A66" s="355" t="s">
        <v>8</v>
      </c>
      <c r="B66" s="350" t="s">
        <v>6</v>
      </c>
      <c r="C66" s="446" t="s">
        <v>118</v>
      </c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8"/>
    </row>
    <row r="67" spans="1:25" ht="18.75" customHeight="1">
      <c r="A67" s="208" t="s">
        <v>8</v>
      </c>
      <c r="B67" s="209" t="s">
        <v>6</v>
      </c>
      <c r="C67" s="210">
        <v>1</v>
      </c>
      <c r="D67" s="685" t="s">
        <v>119</v>
      </c>
      <c r="E67" s="182"/>
      <c r="F67" s="642" t="s">
        <v>106</v>
      </c>
      <c r="G67" s="406" t="s">
        <v>70</v>
      </c>
      <c r="H67" s="407">
        <v>1.3</v>
      </c>
      <c r="I67" s="408">
        <v>1.3</v>
      </c>
      <c r="J67" s="408"/>
      <c r="K67" s="409"/>
      <c r="L67" s="407">
        <v>2.4</v>
      </c>
      <c r="M67" s="408">
        <v>2.4</v>
      </c>
      <c r="N67" s="408"/>
      <c r="O67" s="409"/>
      <c r="P67" s="407"/>
      <c r="Q67" s="408"/>
      <c r="R67" s="408"/>
      <c r="S67" s="409"/>
      <c r="T67" s="406">
        <v>2.5</v>
      </c>
      <c r="U67" s="406">
        <v>2.5</v>
      </c>
      <c r="V67" s="711" t="s">
        <v>120</v>
      </c>
      <c r="W67" s="189">
        <v>14</v>
      </c>
      <c r="X67" s="190">
        <v>10</v>
      </c>
      <c r="Y67" s="191">
        <v>12</v>
      </c>
    </row>
    <row r="68" spans="1:25" ht="17.25" customHeight="1">
      <c r="A68" s="206"/>
      <c r="B68" s="207"/>
      <c r="C68" s="211"/>
      <c r="D68" s="686"/>
      <c r="E68" s="180"/>
      <c r="F68" s="704"/>
      <c r="G68" s="47" t="s">
        <v>73</v>
      </c>
      <c r="H68" s="411">
        <v>0.4</v>
      </c>
      <c r="I68" s="412">
        <v>0.4</v>
      </c>
      <c r="J68" s="412"/>
      <c r="K68" s="413"/>
      <c r="L68" s="411">
        <v>0.8</v>
      </c>
      <c r="M68" s="412">
        <v>0.8</v>
      </c>
      <c r="N68" s="412"/>
      <c r="O68" s="413"/>
      <c r="P68" s="411"/>
      <c r="Q68" s="412"/>
      <c r="R68" s="412"/>
      <c r="S68" s="413"/>
      <c r="T68" s="410">
        <v>0.8</v>
      </c>
      <c r="U68" s="410">
        <v>0.8</v>
      </c>
      <c r="V68" s="712"/>
      <c r="W68" s="192"/>
      <c r="X68" s="186"/>
      <c r="Y68" s="193"/>
    </row>
    <row r="69" spans="1:25" ht="12" customHeight="1" thickBot="1">
      <c r="A69" s="206"/>
      <c r="B69" s="207"/>
      <c r="C69" s="211"/>
      <c r="D69" s="687"/>
      <c r="E69" s="184"/>
      <c r="F69" s="185"/>
      <c r="G69" s="249" t="s">
        <v>7</v>
      </c>
      <c r="H69" s="274">
        <f aca="true" t="shared" si="18" ref="H69:U69">SUM(H67:H68)</f>
        <v>1.7000000000000002</v>
      </c>
      <c r="I69" s="248">
        <f t="shared" si="18"/>
        <v>1.7000000000000002</v>
      </c>
      <c r="J69" s="248">
        <f t="shared" si="18"/>
        <v>0</v>
      </c>
      <c r="K69" s="275">
        <f t="shared" si="18"/>
        <v>0</v>
      </c>
      <c r="L69" s="276">
        <f t="shared" si="18"/>
        <v>3.2</v>
      </c>
      <c r="M69" s="248">
        <f t="shared" si="18"/>
        <v>3.2</v>
      </c>
      <c r="N69" s="248">
        <f t="shared" si="18"/>
        <v>0</v>
      </c>
      <c r="O69" s="275">
        <f t="shared" si="18"/>
        <v>0</v>
      </c>
      <c r="P69" s="276">
        <f t="shared" si="18"/>
        <v>0</v>
      </c>
      <c r="Q69" s="248">
        <f t="shared" si="18"/>
        <v>0</v>
      </c>
      <c r="R69" s="248">
        <f t="shared" si="18"/>
        <v>0</v>
      </c>
      <c r="S69" s="275">
        <f t="shared" si="18"/>
        <v>0</v>
      </c>
      <c r="T69" s="277">
        <f t="shared" si="18"/>
        <v>3.3</v>
      </c>
      <c r="U69" s="277">
        <f t="shared" si="18"/>
        <v>3.3</v>
      </c>
      <c r="V69" s="713"/>
      <c r="W69" s="194"/>
      <c r="X69" s="195"/>
      <c r="Y69" s="196"/>
    </row>
    <row r="70" spans="1:25" ht="12" customHeight="1">
      <c r="A70" s="206"/>
      <c r="B70" s="207"/>
      <c r="C70" s="211"/>
      <c r="D70" s="685" t="s">
        <v>121</v>
      </c>
      <c r="E70" s="182"/>
      <c r="F70" s="642" t="s">
        <v>122</v>
      </c>
      <c r="G70" s="479" t="s">
        <v>152</v>
      </c>
      <c r="H70" s="493"/>
      <c r="I70" s="494"/>
      <c r="J70" s="494"/>
      <c r="K70" s="498"/>
      <c r="L70" s="493"/>
      <c r="M70" s="494"/>
      <c r="N70" s="494"/>
      <c r="O70" s="498"/>
      <c r="P70" s="493"/>
      <c r="Q70" s="494"/>
      <c r="R70" s="494"/>
      <c r="S70" s="498"/>
      <c r="T70" s="499">
        <v>0.9</v>
      </c>
      <c r="U70" s="499">
        <v>0.9</v>
      </c>
      <c r="V70" s="642" t="s">
        <v>123</v>
      </c>
      <c r="W70" s="189">
        <v>3</v>
      </c>
      <c r="X70" s="190">
        <v>2</v>
      </c>
      <c r="Y70" s="191">
        <v>2</v>
      </c>
    </row>
    <row r="71" spans="1:25" ht="12" customHeight="1">
      <c r="A71" s="206"/>
      <c r="B71" s="207"/>
      <c r="C71" s="211"/>
      <c r="D71" s="686"/>
      <c r="E71" s="180"/>
      <c r="F71" s="643"/>
      <c r="G71" s="496" t="s">
        <v>151</v>
      </c>
      <c r="H71" s="500">
        <v>11</v>
      </c>
      <c r="I71" s="501"/>
      <c r="J71" s="501"/>
      <c r="K71" s="502">
        <v>11</v>
      </c>
      <c r="L71" s="500"/>
      <c r="M71" s="501"/>
      <c r="N71" s="501"/>
      <c r="O71" s="502"/>
      <c r="P71" s="500"/>
      <c r="Q71" s="501"/>
      <c r="R71" s="501"/>
      <c r="S71" s="502"/>
      <c r="T71" s="497">
        <v>11</v>
      </c>
      <c r="U71" s="497">
        <v>11</v>
      </c>
      <c r="V71" s="643"/>
      <c r="W71" s="192"/>
      <c r="X71" s="186"/>
      <c r="Y71" s="193"/>
    </row>
    <row r="72" spans="1:25" ht="12" customHeight="1" thickBot="1">
      <c r="A72" s="206"/>
      <c r="B72" s="207"/>
      <c r="C72" s="211"/>
      <c r="D72" s="687"/>
      <c r="E72" s="183"/>
      <c r="F72" s="644"/>
      <c r="G72" s="259" t="s">
        <v>7</v>
      </c>
      <c r="H72" s="296">
        <f aca="true" t="shared" si="19" ref="H72:U72">SUM(H70:H71)</f>
        <v>11</v>
      </c>
      <c r="I72" s="297">
        <f t="shared" si="19"/>
        <v>0</v>
      </c>
      <c r="J72" s="297">
        <f t="shared" si="19"/>
        <v>0</v>
      </c>
      <c r="K72" s="298">
        <f t="shared" si="19"/>
        <v>11</v>
      </c>
      <c r="L72" s="299">
        <f t="shared" si="19"/>
        <v>0</v>
      </c>
      <c r="M72" s="297">
        <f t="shared" si="19"/>
        <v>0</v>
      </c>
      <c r="N72" s="297">
        <f t="shared" si="19"/>
        <v>0</v>
      </c>
      <c r="O72" s="300">
        <f t="shared" si="19"/>
        <v>0</v>
      </c>
      <c r="P72" s="301">
        <f t="shared" si="19"/>
        <v>0</v>
      </c>
      <c r="Q72" s="297">
        <f t="shared" si="19"/>
        <v>0</v>
      </c>
      <c r="R72" s="297">
        <f t="shared" si="19"/>
        <v>0</v>
      </c>
      <c r="S72" s="298">
        <f t="shared" si="19"/>
        <v>0</v>
      </c>
      <c r="T72" s="302">
        <f t="shared" si="19"/>
        <v>11.9</v>
      </c>
      <c r="U72" s="303">
        <f t="shared" si="19"/>
        <v>11.9</v>
      </c>
      <c r="V72" s="644"/>
      <c r="W72" s="197"/>
      <c r="X72" s="198"/>
      <c r="Y72" s="199"/>
    </row>
    <row r="73" spans="1:25" ht="12" customHeight="1">
      <c r="A73" s="206"/>
      <c r="B73" s="207"/>
      <c r="C73" s="211"/>
      <c r="D73" s="685" t="s">
        <v>157</v>
      </c>
      <c r="E73" s="179"/>
      <c r="F73" s="642" t="s">
        <v>124</v>
      </c>
      <c r="G73" s="476" t="s">
        <v>77</v>
      </c>
      <c r="H73" s="460">
        <v>0.2</v>
      </c>
      <c r="I73" s="415">
        <v>0.2</v>
      </c>
      <c r="J73" s="415"/>
      <c r="K73" s="416"/>
      <c r="L73" s="460"/>
      <c r="M73" s="461"/>
      <c r="N73" s="415"/>
      <c r="O73" s="416"/>
      <c r="P73" s="414"/>
      <c r="Q73" s="415"/>
      <c r="R73" s="415"/>
      <c r="S73" s="416"/>
      <c r="T73" s="459"/>
      <c r="U73" s="459"/>
      <c r="V73" s="642" t="s">
        <v>158</v>
      </c>
      <c r="W73" s="200">
        <v>4</v>
      </c>
      <c r="X73" s="187">
        <v>3</v>
      </c>
      <c r="Y73" s="201">
        <v>4</v>
      </c>
    </row>
    <row r="74" spans="1:25" ht="12" customHeight="1">
      <c r="A74" s="206"/>
      <c r="B74" s="207"/>
      <c r="C74" s="211"/>
      <c r="D74" s="686"/>
      <c r="E74" s="180"/>
      <c r="F74" s="643"/>
      <c r="G74" s="306"/>
      <c r="H74" s="417"/>
      <c r="I74" s="418"/>
      <c r="J74" s="418"/>
      <c r="K74" s="419"/>
      <c r="L74" s="417"/>
      <c r="M74" s="418"/>
      <c r="N74" s="418"/>
      <c r="O74" s="419"/>
      <c r="P74" s="417"/>
      <c r="Q74" s="418"/>
      <c r="R74" s="418"/>
      <c r="S74" s="419"/>
      <c r="T74" s="410"/>
      <c r="U74" s="410"/>
      <c r="V74" s="643"/>
      <c r="W74" s="192"/>
      <c r="X74" s="186"/>
      <c r="Y74" s="193"/>
    </row>
    <row r="75" spans="1:25" ht="27" customHeight="1" thickBot="1">
      <c r="A75" s="206"/>
      <c r="B75" s="207"/>
      <c r="C75" s="211"/>
      <c r="D75" s="687"/>
      <c r="E75" s="181"/>
      <c r="F75" s="644"/>
      <c r="G75" s="249" t="s">
        <v>7</v>
      </c>
      <c r="H75" s="225">
        <f aca="true" t="shared" si="20" ref="H75:U75">SUM(H73:H74)</f>
        <v>0.2</v>
      </c>
      <c r="I75" s="19">
        <f t="shared" si="20"/>
        <v>0.2</v>
      </c>
      <c r="J75" s="19">
        <f t="shared" si="20"/>
        <v>0</v>
      </c>
      <c r="K75" s="48">
        <f t="shared" si="20"/>
        <v>0</v>
      </c>
      <c r="L75" s="55">
        <f t="shared" si="20"/>
        <v>0</v>
      </c>
      <c r="M75" s="19">
        <f t="shared" si="20"/>
        <v>0</v>
      </c>
      <c r="N75" s="19">
        <f t="shared" si="20"/>
        <v>0</v>
      </c>
      <c r="O75" s="56">
        <f t="shared" si="20"/>
        <v>0</v>
      </c>
      <c r="P75" s="44">
        <f t="shared" si="20"/>
        <v>0</v>
      </c>
      <c r="Q75" s="19">
        <f t="shared" si="20"/>
        <v>0</v>
      </c>
      <c r="R75" s="19">
        <f t="shared" si="20"/>
        <v>0</v>
      </c>
      <c r="S75" s="48">
        <f t="shared" si="20"/>
        <v>0</v>
      </c>
      <c r="T75" s="477">
        <f t="shared" si="20"/>
        <v>0</v>
      </c>
      <c r="U75" s="478">
        <f t="shared" si="20"/>
        <v>0</v>
      </c>
      <c r="V75" s="644"/>
      <c r="W75" s="202"/>
      <c r="X75" s="188"/>
      <c r="Y75" s="203"/>
    </row>
    <row r="76" spans="1:25" ht="12" customHeight="1">
      <c r="A76" s="206"/>
      <c r="B76" s="207"/>
      <c r="C76" s="211"/>
      <c r="D76" s="685" t="s">
        <v>167</v>
      </c>
      <c r="E76" s="182"/>
      <c r="F76" s="642" t="s">
        <v>125</v>
      </c>
      <c r="G76" s="479" t="s">
        <v>70</v>
      </c>
      <c r="H76" s="407">
        <v>0.6</v>
      </c>
      <c r="I76" s="408">
        <v>0.6</v>
      </c>
      <c r="J76" s="408"/>
      <c r="K76" s="409"/>
      <c r="L76" s="407">
        <v>1</v>
      </c>
      <c r="M76" s="408">
        <v>1</v>
      </c>
      <c r="N76" s="408"/>
      <c r="O76" s="409"/>
      <c r="P76" s="407"/>
      <c r="Q76" s="408"/>
      <c r="R76" s="408"/>
      <c r="S76" s="409"/>
      <c r="T76" s="406">
        <v>0.7</v>
      </c>
      <c r="U76" s="406">
        <v>0.7</v>
      </c>
      <c r="V76" s="642" t="s">
        <v>126</v>
      </c>
      <c r="W76" s="189">
        <v>3</v>
      </c>
      <c r="X76" s="190">
        <v>2</v>
      </c>
      <c r="Y76" s="191">
        <v>2</v>
      </c>
    </row>
    <row r="77" spans="1:25" ht="12" customHeight="1">
      <c r="A77" s="206"/>
      <c r="B77" s="207"/>
      <c r="C77" s="211"/>
      <c r="D77" s="686"/>
      <c r="E77" s="183"/>
      <c r="F77" s="643"/>
      <c r="G77" s="47" t="s">
        <v>73</v>
      </c>
      <c r="H77" s="411">
        <v>0.2</v>
      </c>
      <c r="I77" s="412">
        <v>0.2</v>
      </c>
      <c r="J77" s="412"/>
      <c r="K77" s="413"/>
      <c r="L77" s="411">
        <v>0.2</v>
      </c>
      <c r="M77" s="412">
        <v>0.2</v>
      </c>
      <c r="N77" s="412"/>
      <c r="O77" s="413"/>
      <c r="P77" s="411"/>
      <c r="Q77" s="412"/>
      <c r="R77" s="412"/>
      <c r="S77" s="413"/>
      <c r="T77" s="410">
        <v>0.2</v>
      </c>
      <c r="U77" s="410">
        <v>0.2</v>
      </c>
      <c r="V77" s="643"/>
      <c r="W77" s="192"/>
      <c r="X77" s="186"/>
      <c r="Y77" s="193"/>
    </row>
    <row r="78" spans="1:25" ht="41.25" customHeight="1" thickBot="1">
      <c r="A78" s="206"/>
      <c r="B78" s="207"/>
      <c r="C78" s="211"/>
      <c r="D78" s="687"/>
      <c r="E78" s="184"/>
      <c r="F78" s="644"/>
      <c r="G78" s="249" t="s">
        <v>7</v>
      </c>
      <c r="H78" s="225">
        <f aca="true" t="shared" si="21" ref="H78:U78">SUM(H76:H77)</f>
        <v>0.8</v>
      </c>
      <c r="I78" s="19">
        <f t="shared" si="21"/>
        <v>0.8</v>
      </c>
      <c r="J78" s="19">
        <f t="shared" si="21"/>
        <v>0</v>
      </c>
      <c r="K78" s="48">
        <f t="shared" si="21"/>
        <v>0</v>
      </c>
      <c r="L78" s="55">
        <f t="shared" si="21"/>
        <v>1.2</v>
      </c>
      <c r="M78" s="19">
        <f t="shared" si="21"/>
        <v>1.2</v>
      </c>
      <c r="N78" s="19">
        <f t="shared" si="21"/>
        <v>0</v>
      </c>
      <c r="O78" s="56">
        <f t="shared" si="21"/>
        <v>0</v>
      </c>
      <c r="P78" s="44">
        <f t="shared" si="21"/>
        <v>0</v>
      </c>
      <c r="Q78" s="19">
        <f t="shared" si="21"/>
        <v>0</v>
      </c>
      <c r="R78" s="19">
        <f t="shared" si="21"/>
        <v>0</v>
      </c>
      <c r="S78" s="48">
        <f t="shared" si="21"/>
        <v>0</v>
      </c>
      <c r="T78" s="57">
        <f t="shared" si="21"/>
        <v>0.8999999999999999</v>
      </c>
      <c r="U78" s="224">
        <f t="shared" si="21"/>
        <v>0.8999999999999999</v>
      </c>
      <c r="V78" s="644"/>
      <c r="W78" s="194"/>
      <c r="X78" s="195"/>
      <c r="Y78" s="196"/>
    </row>
    <row r="79" spans="1:25" ht="12" customHeight="1">
      <c r="A79" s="206"/>
      <c r="B79" s="207"/>
      <c r="C79" s="211"/>
      <c r="D79" s="685" t="s">
        <v>127</v>
      </c>
      <c r="E79" s="182"/>
      <c r="F79" s="642" t="s">
        <v>128</v>
      </c>
      <c r="G79" s="479" t="s">
        <v>70</v>
      </c>
      <c r="H79" s="407">
        <v>0.8</v>
      </c>
      <c r="I79" s="408">
        <v>0.8</v>
      </c>
      <c r="J79" s="408"/>
      <c r="K79" s="409"/>
      <c r="L79" s="407">
        <v>1.2</v>
      </c>
      <c r="M79" s="408">
        <v>1.2</v>
      </c>
      <c r="N79" s="408"/>
      <c r="O79" s="409"/>
      <c r="P79" s="407"/>
      <c r="Q79" s="408"/>
      <c r="R79" s="408"/>
      <c r="S79" s="409"/>
      <c r="T79" s="499">
        <v>2</v>
      </c>
      <c r="U79" s="499">
        <v>2</v>
      </c>
      <c r="V79" s="642" t="s">
        <v>129</v>
      </c>
      <c r="W79" s="189">
        <v>12</v>
      </c>
      <c r="X79" s="190">
        <v>12</v>
      </c>
      <c r="Y79" s="191">
        <v>12</v>
      </c>
    </row>
    <row r="80" spans="1:25" ht="12" customHeight="1">
      <c r="A80" s="206"/>
      <c r="B80" s="207"/>
      <c r="C80" s="211"/>
      <c r="D80" s="686"/>
      <c r="E80" s="180"/>
      <c r="F80" s="643"/>
      <c r="G80" s="305"/>
      <c r="H80" s="424"/>
      <c r="I80" s="425"/>
      <c r="J80" s="425"/>
      <c r="K80" s="426"/>
      <c r="L80" s="480"/>
      <c r="M80" s="481"/>
      <c r="N80" s="481"/>
      <c r="O80" s="482"/>
      <c r="P80" s="480"/>
      <c r="Q80" s="481"/>
      <c r="R80" s="481"/>
      <c r="S80" s="482"/>
      <c r="T80" s="475"/>
      <c r="U80" s="475"/>
      <c r="V80" s="643"/>
      <c r="W80" s="192"/>
      <c r="X80" s="186"/>
      <c r="Y80" s="193"/>
    </row>
    <row r="81" spans="1:25" ht="12" customHeight="1" thickBot="1">
      <c r="A81" s="206"/>
      <c r="B81" s="207"/>
      <c r="C81" s="211"/>
      <c r="D81" s="687"/>
      <c r="E81" s="184"/>
      <c r="F81" s="644"/>
      <c r="G81" s="259" t="s">
        <v>7</v>
      </c>
      <c r="H81" s="296">
        <f aca="true" t="shared" si="22" ref="H81:U81">SUM(H79:H80)</f>
        <v>0.8</v>
      </c>
      <c r="I81" s="297">
        <f t="shared" si="22"/>
        <v>0.8</v>
      </c>
      <c r="J81" s="297">
        <f t="shared" si="22"/>
        <v>0</v>
      </c>
      <c r="K81" s="300">
        <f t="shared" si="22"/>
        <v>0</v>
      </c>
      <c r="L81" s="301">
        <f t="shared" si="22"/>
        <v>1.2</v>
      </c>
      <c r="M81" s="297">
        <f t="shared" si="22"/>
        <v>1.2</v>
      </c>
      <c r="N81" s="297">
        <f t="shared" si="22"/>
        <v>0</v>
      </c>
      <c r="O81" s="298">
        <f t="shared" si="22"/>
        <v>0</v>
      </c>
      <c r="P81" s="299">
        <f t="shared" si="22"/>
        <v>0</v>
      </c>
      <c r="Q81" s="297">
        <f t="shared" si="22"/>
        <v>0</v>
      </c>
      <c r="R81" s="297">
        <f t="shared" si="22"/>
        <v>0</v>
      </c>
      <c r="S81" s="300">
        <f t="shared" si="22"/>
        <v>0</v>
      </c>
      <c r="T81" s="303">
        <f t="shared" si="22"/>
        <v>2</v>
      </c>
      <c r="U81" s="299">
        <f t="shared" si="22"/>
        <v>2</v>
      </c>
      <c r="V81" s="644"/>
      <c r="W81" s="194"/>
      <c r="X81" s="195"/>
      <c r="Y81" s="196"/>
    </row>
    <row r="82" spans="1:25" ht="12" customHeight="1">
      <c r="A82" s="206"/>
      <c r="B82" s="207"/>
      <c r="C82" s="211"/>
      <c r="D82" s="685" t="s">
        <v>130</v>
      </c>
      <c r="E82" s="182"/>
      <c r="F82" s="642" t="s">
        <v>131</v>
      </c>
      <c r="G82" s="479" t="s">
        <v>70</v>
      </c>
      <c r="H82" s="407">
        <v>0.6</v>
      </c>
      <c r="I82" s="408">
        <v>0.6</v>
      </c>
      <c r="J82" s="408"/>
      <c r="K82" s="409"/>
      <c r="L82" s="407">
        <v>0.8</v>
      </c>
      <c r="M82" s="408">
        <v>0.8</v>
      </c>
      <c r="N82" s="408"/>
      <c r="O82" s="409"/>
      <c r="P82" s="407"/>
      <c r="Q82" s="408"/>
      <c r="R82" s="408"/>
      <c r="S82" s="483"/>
      <c r="T82" s="459">
        <v>0.5</v>
      </c>
      <c r="U82" s="459">
        <v>0.5</v>
      </c>
      <c r="V82" s="642" t="s">
        <v>132</v>
      </c>
      <c r="W82" s="189">
        <v>4</v>
      </c>
      <c r="X82" s="190">
        <v>3</v>
      </c>
      <c r="Y82" s="191">
        <v>3</v>
      </c>
    </row>
    <row r="83" spans="1:25" ht="12" customHeight="1">
      <c r="A83" s="206"/>
      <c r="B83" s="207"/>
      <c r="C83" s="211"/>
      <c r="D83" s="686"/>
      <c r="E83" s="180"/>
      <c r="F83" s="643"/>
      <c r="G83" s="306"/>
      <c r="H83" s="417"/>
      <c r="I83" s="418"/>
      <c r="J83" s="418"/>
      <c r="K83" s="419"/>
      <c r="L83" s="417"/>
      <c r="M83" s="418"/>
      <c r="N83" s="418"/>
      <c r="O83" s="419"/>
      <c r="P83" s="417"/>
      <c r="Q83" s="418"/>
      <c r="R83" s="418"/>
      <c r="S83" s="429"/>
      <c r="T83" s="420"/>
      <c r="U83" s="420"/>
      <c r="V83" s="643"/>
      <c r="W83" s="192"/>
      <c r="X83" s="186"/>
      <c r="Y83" s="193"/>
    </row>
    <row r="84" spans="1:25" ht="36.75" customHeight="1" thickBot="1">
      <c r="A84" s="204"/>
      <c r="B84" s="205"/>
      <c r="C84" s="211"/>
      <c r="D84" s="686"/>
      <c r="E84" s="183"/>
      <c r="F84" s="643"/>
      <c r="G84" s="285" t="s">
        <v>7</v>
      </c>
      <c r="H84" s="230">
        <f aca="true" t="shared" si="23" ref="H84:U84">SUM(H82:H83)</f>
        <v>0.6</v>
      </c>
      <c r="I84" s="231">
        <f t="shared" si="23"/>
        <v>0.6</v>
      </c>
      <c r="J84" s="231">
        <f t="shared" si="23"/>
        <v>0</v>
      </c>
      <c r="K84" s="232">
        <f t="shared" si="23"/>
        <v>0</v>
      </c>
      <c r="L84" s="233">
        <f t="shared" si="23"/>
        <v>0.8</v>
      </c>
      <c r="M84" s="231">
        <f t="shared" si="23"/>
        <v>0.8</v>
      </c>
      <c r="N84" s="231">
        <f t="shared" si="23"/>
        <v>0</v>
      </c>
      <c r="O84" s="234">
        <f t="shared" si="23"/>
        <v>0</v>
      </c>
      <c r="P84" s="243">
        <f t="shared" si="23"/>
        <v>0</v>
      </c>
      <c r="Q84" s="231">
        <f t="shared" si="23"/>
        <v>0</v>
      </c>
      <c r="R84" s="231">
        <f t="shared" si="23"/>
        <v>0</v>
      </c>
      <c r="S84" s="232">
        <f t="shared" si="23"/>
        <v>0</v>
      </c>
      <c r="T84" s="235">
        <f t="shared" si="23"/>
        <v>0.5</v>
      </c>
      <c r="U84" s="235">
        <f t="shared" si="23"/>
        <v>0.5</v>
      </c>
      <c r="V84" s="708"/>
      <c r="W84" s="197"/>
      <c r="X84" s="198"/>
      <c r="Y84" s="199"/>
    </row>
    <row r="85" spans="1:25" ht="14.25" customHeight="1" thickBot="1">
      <c r="A85" s="357" t="s">
        <v>8</v>
      </c>
      <c r="B85" s="135" t="s">
        <v>6</v>
      </c>
      <c r="D85" s="439" t="s">
        <v>9</v>
      </c>
      <c r="E85" s="434"/>
      <c r="F85" s="434"/>
      <c r="G85" s="435"/>
      <c r="H85" s="286">
        <f>SUM(H69,H72,H75,H78,H81,H84)</f>
        <v>15.1</v>
      </c>
      <c r="I85" s="287">
        <f>SUM(I69,I72,I75,I78,I81,I84)</f>
        <v>4.1</v>
      </c>
      <c r="J85" s="287">
        <f aca="true" t="shared" si="24" ref="J85:U85">SUM(J69,J72,J75,J78,J81,J84)</f>
        <v>0</v>
      </c>
      <c r="K85" s="288">
        <f t="shared" si="24"/>
        <v>11</v>
      </c>
      <c r="L85" s="286">
        <f t="shared" si="24"/>
        <v>6.4</v>
      </c>
      <c r="M85" s="287">
        <f t="shared" si="24"/>
        <v>6.4</v>
      </c>
      <c r="N85" s="287">
        <f t="shared" si="24"/>
        <v>0</v>
      </c>
      <c r="O85" s="289">
        <f t="shared" si="24"/>
        <v>0</v>
      </c>
      <c r="P85" s="290">
        <f t="shared" si="24"/>
        <v>0</v>
      </c>
      <c r="Q85" s="287">
        <f t="shared" si="24"/>
        <v>0</v>
      </c>
      <c r="R85" s="287">
        <f t="shared" si="24"/>
        <v>0</v>
      </c>
      <c r="S85" s="288">
        <f t="shared" si="24"/>
        <v>0</v>
      </c>
      <c r="T85" s="291">
        <f t="shared" si="24"/>
        <v>18.599999999999998</v>
      </c>
      <c r="U85" s="291">
        <f t="shared" si="24"/>
        <v>18.599999999999998</v>
      </c>
      <c r="V85" s="81"/>
      <c r="W85" s="292"/>
      <c r="X85" s="292"/>
      <c r="Y85" s="293"/>
    </row>
    <row r="86" spans="1:25" ht="12" customHeight="1" thickBot="1">
      <c r="A86" s="208" t="s">
        <v>8</v>
      </c>
      <c r="B86" s="209" t="s">
        <v>6</v>
      </c>
      <c r="C86" s="456" t="s">
        <v>133</v>
      </c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7"/>
    </row>
    <row r="87" spans="1:25" ht="12" customHeight="1">
      <c r="A87" s="206"/>
      <c r="B87" s="207"/>
      <c r="C87" s="212"/>
      <c r="D87" s="685" t="s">
        <v>134</v>
      </c>
      <c r="E87" s="179"/>
      <c r="F87" s="642" t="s">
        <v>135</v>
      </c>
      <c r="G87" s="459" t="s">
        <v>70</v>
      </c>
      <c r="H87" s="460">
        <v>0.3</v>
      </c>
      <c r="I87" s="461">
        <v>0.3</v>
      </c>
      <c r="J87" s="461"/>
      <c r="K87" s="430"/>
      <c r="L87" s="460">
        <v>0.4</v>
      </c>
      <c r="M87" s="461">
        <v>0.4</v>
      </c>
      <c r="N87" s="461"/>
      <c r="O87" s="484"/>
      <c r="P87" s="485"/>
      <c r="Q87" s="461"/>
      <c r="R87" s="461"/>
      <c r="S87" s="486"/>
      <c r="T87" s="459">
        <v>0.4</v>
      </c>
      <c r="U87" s="487">
        <v>0.4</v>
      </c>
      <c r="V87" s="642" t="s">
        <v>136</v>
      </c>
      <c r="W87" s="200">
        <v>4</v>
      </c>
      <c r="X87" s="187">
        <v>4</v>
      </c>
      <c r="Y87" s="201">
        <v>4</v>
      </c>
    </row>
    <row r="88" spans="1:25" ht="12" customHeight="1">
      <c r="A88" s="206"/>
      <c r="B88" s="207"/>
      <c r="C88" s="211"/>
      <c r="D88" s="686"/>
      <c r="E88" s="180"/>
      <c r="F88" s="643"/>
      <c r="G88" s="427"/>
      <c r="H88" s="424"/>
      <c r="I88" s="425"/>
      <c r="J88" s="425"/>
      <c r="K88" s="431"/>
      <c r="L88" s="480"/>
      <c r="M88" s="481"/>
      <c r="N88" s="481"/>
      <c r="O88" s="482"/>
      <c r="P88" s="488"/>
      <c r="Q88" s="481"/>
      <c r="R88" s="481"/>
      <c r="S88" s="489"/>
      <c r="T88" s="475"/>
      <c r="U88" s="490"/>
      <c r="V88" s="643"/>
      <c r="W88" s="192"/>
      <c r="X88" s="186"/>
      <c r="Y88" s="193"/>
    </row>
    <row r="89" spans="1:25" ht="29.25" customHeight="1" thickBot="1">
      <c r="A89" s="206"/>
      <c r="B89" s="207"/>
      <c r="C89" s="211"/>
      <c r="D89" s="687"/>
      <c r="E89" s="181"/>
      <c r="F89" s="644"/>
      <c r="G89" s="285" t="s">
        <v>7</v>
      </c>
      <c r="H89" s="230">
        <f aca="true" t="shared" si="25" ref="H89:U89">SUM(H87:H88)</f>
        <v>0.3</v>
      </c>
      <c r="I89" s="231">
        <f t="shared" si="25"/>
        <v>0.3</v>
      </c>
      <c r="J89" s="231">
        <f t="shared" si="25"/>
        <v>0</v>
      </c>
      <c r="K89" s="232">
        <f t="shared" si="25"/>
        <v>0</v>
      </c>
      <c r="L89" s="55">
        <f t="shared" si="25"/>
        <v>0.4</v>
      </c>
      <c r="M89" s="19">
        <f t="shared" si="25"/>
        <v>0.4</v>
      </c>
      <c r="N89" s="19">
        <f t="shared" si="25"/>
        <v>0</v>
      </c>
      <c r="O89" s="56">
        <f t="shared" si="25"/>
        <v>0</v>
      </c>
      <c r="P89" s="243">
        <f t="shared" si="25"/>
        <v>0</v>
      </c>
      <c r="Q89" s="231">
        <f t="shared" si="25"/>
        <v>0</v>
      </c>
      <c r="R89" s="231">
        <f t="shared" si="25"/>
        <v>0</v>
      </c>
      <c r="S89" s="232">
        <f t="shared" si="25"/>
        <v>0</v>
      </c>
      <c r="T89" s="57">
        <f t="shared" si="25"/>
        <v>0.4</v>
      </c>
      <c r="U89" s="243">
        <f t="shared" si="25"/>
        <v>0.4</v>
      </c>
      <c r="V89" s="644"/>
      <c r="W89" s="202"/>
      <c r="X89" s="188"/>
      <c r="Y89" s="203"/>
    </row>
    <row r="90" spans="1:25" ht="12" customHeight="1">
      <c r="A90" s="206"/>
      <c r="B90" s="207"/>
      <c r="C90" s="211"/>
      <c r="D90" s="685" t="s">
        <v>137</v>
      </c>
      <c r="E90" s="182"/>
      <c r="F90" s="688" t="s">
        <v>138</v>
      </c>
      <c r="G90" s="406" t="s">
        <v>70</v>
      </c>
      <c r="H90" s="493">
        <v>1</v>
      </c>
      <c r="I90" s="494">
        <v>1</v>
      </c>
      <c r="J90" s="422"/>
      <c r="K90" s="423"/>
      <c r="L90" s="491">
        <v>0.8</v>
      </c>
      <c r="M90" s="408">
        <v>0.8</v>
      </c>
      <c r="N90" s="422"/>
      <c r="O90" s="428"/>
      <c r="P90" s="421"/>
      <c r="Q90" s="422"/>
      <c r="R90" s="422"/>
      <c r="S90" s="423"/>
      <c r="T90" s="492">
        <v>0.8</v>
      </c>
      <c r="U90" s="406">
        <v>0.8</v>
      </c>
      <c r="V90" s="709" t="s">
        <v>139</v>
      </c>
      <c r="W90" s="189">
        <v>6</v>
      </c>
      <c r="X90" s="190">
        <v>4</v>
      </c>
      <c r="Y90" s="191">
        <v>4</v>
      </c>
    </row>
    <row r="91" spans="1:25" ht="12" customHeight="1">
      <c r="A91" s="206"/>
      <c r="B91" s="207"/>
      <c r="C91" s="211"/>
      <c r="D91" s="686"/>
      <c r="E91" s="180"/>
      <c r="F91" s="689"/>
      <c r="G91" s="475" t="s">
        <v>151</v>
      </c>
      <c r="H91" s="480"/>
      <c r="I91" s="481"/>
      <c r="J91" s="481"/>
      <c r="K91" s="482"/>
      <c r="L91" s="488"/>
      <c r="M91" s="481"/>
      <c r="N91" s="481"/>
      <c r="O91" s="489"/>
      <c r="P91" s="480"/>
      <c r="Q91" s="481"/>
      <c r="R91" s="481"/>
      <c r="S91" s="482"/>
      <c r="T91" s="495">
        <v>0.4</v>
      </c>
      <c r="U91" s="475">
        <v>0.4</v>
      </c>
      <c r="V91" s="708"/>
      <c r="W91" s="192"/>
      <c r="X91" s="186"/>
      <c r="Y91" s="193"/>
    </row>
    <row r="92" spans="1:25" ht="28.5" customHeight="1" thickBot="1">
      <c r="A92" s="206"/>
      <c r="B92" s="207"/>
      <c r="C92" s="211"/>
      <c r="D92" s="687"/>
      <c r="E92" s="184"/>
      <c r="F92" s="690"/>
      <c r="G92" s="249" t="s">
        <v>7</v>
      </c>
      <c r="H92" s="225">
        <f aca="true" t="shared" si="26" ref="H92:U92">SUM(H90:H91)</f>
        <v>1</v>
      </c>
      <c r="I92" s="19">
        <f t="shared" si="26"/>
        <v>1</v>
      </c>
      <c r="J92" s="19">
        <f t="shared" si="26"/>
        <v>0</v>
      </c>
      <c r="K92" s="56">
        <f t="shared" si="26"/>
        <v>0</v>
      </c>
      <c r="L92" s="44">
        <f t="shared" si="26"/>
        <v>0.8</v>
      </c>
      <c r="M92" s="19">
        <f t="shared" si="26"/>
        <v>0.8</v>
      </c>
      <c r="N92" s="19">
        <f t="shared" si="26"/>
        <v>0</v>
      </c>
      <c r="O92" s="48">
        <f t="shared" si="26"/>
        <v>0</v>
      </c>
      <c r="P92" s="55">
        <f t="shared" si="26"/>
        <v>0</v>
      </c>
      <c r="Q92" s="19">
        <f t="shared" si="26"/>
        <v>0</v>
      </c>
      <c r="R92" s="19">
        <f t="shared" si="26"/>
        <v>0</v>
      </c>
      <c r="S92" s="56">
        <f t="shared" si="26"/>
        <v>0</v>
      </c>
      <c r="T92" s="226">
        <f t="shared" si="26"/>
        <v>1.2000000000000002</v>
      </c>
      <c r="U92" s="57">
        <f t="shared" si="26"/>
        <v>1.2000000000000002</v>
      </c>
      <c r="V92" s="710"/>
      <c r="W92" s="194"/>
      <c r="X92" s="195"/>
      <c r="Y92" s="196"/>
    </row>
    <row r="93" spans="1:25" ht="14.25" customHeight="1" thickBot="1">
      <c r="A93" s="357" t="s">
        <v>8</v>
      </c>
      <c r="B93" s="351" t="s">
        <v>6</v>
      </c>
      <c r="D93" s="436" t="s">
        <v>9</v>
      </c>
      <c r="E93" s="437"/>
      <c r="F93" s="437"/>
      <c r="G93" s="438"/>
      <c r="H93" s="286">
        <f>SUM(H89,H92)</f>
        <v>1.3</v>
      </c>
      <c r="I93" s="287">
        <f>SUM(I89,I92)</f>
        <v>1.3</v>
      </c>
      <c r="J93" s="287">
        <f aca="true" t="shared" si="27" ref="J93:U93">SUM(J89,J92)</f>
        <v>0</v>
      </c>
      <c r="K93" s="289">
        <f t="shared" si="27"/>
        <v>0</v>
      </c>
      <c r="L93" s="85">
        <f t="shared" si="27"/>
        <v>1.2000000000000002</v>
      </c>
      <c r="M93" s="84">
        <f t="shared" si="27"/>
        <v>1.2000000000000002</v>
      </c>
      <c r="N93" s="84">
        <f t="shared" si="27"/>
        <v>0</v>
      </c>
      <c r="O93" s="86">
        <f t="shared" si="27"/>
        <v>0</v>
      </c>
      <c r="P93" s="286">
        <f t="shared" si="27"/>
        <v>0</v>
      </c>
      <c r="Q93" s="287">
        <f t="shared" si="27"/>
        <v>0</v>
      </c>
      <c r="R93" s="287">
        <f t="shared" si="27"/>
        <v>0</v>
      </c>
      <c r="S93" s="289">
        <f t="shared" si="27"/>
        <v>0</v>
      </c>
      <c r="T93" s="87">
        <f t="shared" si="27"/>
        <v>1.6</v>
      </c>
      <c r="U93" s="291">
        <f t="shared" si="27"/>
        <v>1.6</v>
      </c>
      <c r="V93" s="89"/>
      <c r="W93" s="89"/>
      <c r="X93" s="89"/>
      <c r="Y93" s="90"/>
    </row>
    <row r="94" spans="1:25" ht="14.25" customHeight="1" thickBot="1">
      <c r="A94" s="100" t="s">
        <v>8</v>
      </c>
      <c r="B94" s="440" t="s">
        <v>10</v>
      </c>
      <c r="C94" s="441"/>
      <c r="D94" s="441"/>
      <c r="E94" s="441"/>
      <c r="F94" s="441"/>
      <c r="G94" s="442"/>
      <c r="H94" s="94">
        <f>SUM(H85,H93)</f>
        <v>16.4</v>
      </c>
      <c r="I94" s="92">
        <f>SUM(I85,I93)</f>
        <v>5.3999999999999995</v>
      </c>
      <c r="J94" s="92">
        <f aca="true" t="shared" si="28" ref="J94:U94">SUM(J85,J93)</f>
        <v>0</v>
      </c>
      <c r="K94" s="95">
        <f t="shared" si="28"/>
        <v>11</v>
      </c>
      <c r="L94" s="91">
        <f t="shared" si="28"/>
        <v>7.6000000000000005</v>
      </c>
      <c r="M94" s="92">
        <f t="shared" si="28"/>
        <v>7.6000000000000005</v>
      </c>
      <c r="N94" s="92">
        <f t="shared" si="28"/>
        <v>0</v>
      </c>
      <c r="O94" s="93">
        <f t="shared" si="28"/>
        <v>0</v>
      </c>
      <c r="P94" s="94">
        <f t="shared" si="28"/>
        <v>0</v>
      </c>
      <c r="Q94" s="92">
        <f t="shared" si="28"/>
        <v>0</v>
      </c>
      <c r="R94" s="92">
        <f t="shared" si="28"/>
        <v>0</v>
      </c>
      <c r="S94" s="95">
        <f t="shared" si="28"/>
        <v>0</v>
      </c>
      <c r="T94" s="102">
        <f t="shared" si="28"/>
        <v>20.2</v>
      </c>
      <c r="U94" s="96">
        <f t="shared" si="28"/>
        <v>20.2</v>
      </c>
      <c r="V94" s="97"/>
      <c r="W94" s="97"/>
      <c r="X94" s="97"/>
      <c r="Y94" s="98"/>
    </row>
    <row r="95" spans="1:25" ht="14.25" customHeight="1" thickBot="1">
      <c r="A95" s="109" t="s">
        <v>6</v>
      </c>
      <c r="B95" s="443" t="s">
        <v>25</v>
      </c>
      <c r="C95" s="444"/>
      <c r="D95" s="444"/>
      <c r="E95" s="444"/>
      <c r="F95" s="444"/>
      <c r="G95" s="445"/>
      <c r="H95" s="335">
        <f aca="true" t="shared" si="29" ref="H95:U95">SUM(H64,H94)</f>
        <v>1172.4000000000003</v>
      </c>
      <c r="I95" s="336">
        <f t="shared" si="29"/>
        <v>1161.4000000000003</v>
      </c>
      <c r="J95" s="336">
        <f t="shared" si="29"/>
        <v>865.8</v>
      </c>
      <c r="K95" s="364">
        <f t="shared" si="29"/>
        <v>11</v>
      </c>
      <c r="L95" s="335">
        <f t="shared" si="29"/>
        <v>1207.6999999999998</v>
      </c>
      <c r="M95" s="336">
        <f t="shared" si="29"/>
        <v>1207.6999999999998</v>
      </c>
      <c r="N95" s="336">
        <f t="shared" si="29"/>
        <v>937.3</v>
      </c>
      <c r="O95" s="337">
        <f t="shared" si="29"/>
        <v>0</v>
      </c>
      <c r="P95" s="365">
        <f t="shared" si="29"/>
        <v>0</v>
      </c>
      <c r="Q95" s="336">
        <f t="shared" si="29"/>
        <v>0</v>
      </c>
      <c r="R95" s="336">
        <f t="shared" si="29"/>
        <v>0</v>
      </c>
      <c r="S95" s="364">
        <f t="shared" si="29"/>
        <v>0</v>
      </c>
      <c r="T95" s="338">
        <f t="shared" si="29"/>
        <v>1235.6000000000001</v>
      </c>
      <c r="U95" s="365">
        <f t="shared" si="29"/>
        <v>1235.9</v>
      </c>
      <c r="V95" s="705"/>
      <c r="W95" s="706"/>
      <c r="X95" s="706"/>
      <c r="Y95" s="707"/>
    </row>
    <row r="96" spans="1:25" ht="14.25" customHeight="1" thickBot="1">
      <c r="A96" s="99" t="s">
        <v>79</v>
      </c>
      <c r="B96" s="432" t="s">
        <v>140</v>
      </c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250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53"/>
    </row>
    <row r="97" spans="1:25" ht="14.25" customHeight="1" thickBot="1">
      <c r="A97" s="99" t="s">
        <v>78</v>
      </c>
      <c r="B97" s="718" t="s">
        <v>141</v>
      </c>
      <c r="C97" s="719"/>
      <c r="D97" s="719"/>
      <c r="E97" s="719"/>
      <c r="F97" s="719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54"/>
    </row>
    <row r="98" spans="1:28" ht="28.5" customHeight="1">
      <c r="A98" s="309" t="s">
        <v>79</v>
      </c>
      <c r="B98" s="310" t="s">
        <v>6</v>
      </c>
      <c r="C98" s="311"/>
      <c r="D98" s="561" t="s">
        <v>159</v>
      </c>
      <c r="E98" s="559"/>
      <c r="F98" s="77"/>
      <c r="G98" s="475" t="s">
        <v>151</v>
      </c>
      <c r="H98" s="65"/>
      <c r="I98" s="17"/>
      <c r="J98" s="17"/>
      <c r="K98" s="67"/>
      <c r="L98" s="65">
        <v>14</v>
      </c>
      <c r="M98" s="17">
        <f>+L98</f>
        <v>14</v>
      </c>
      <c r="N98" s="17"/>
      <c r="O98" s="66"/>
      <c r="P98" s="326"/>
      <c r="Q98" s="323"/>
      <c r="R98" s="323"/>
      <c r="S98" s="327"/>
      <c r="T98" s="68">
        <v>14</v>
      </c>
      <c r="U98" s="307"/>
      <c r="V98" s="70"/>
      <c r="W98" s="12"/>
      <c r="X98" s="12"/>
      <c r="Y98" s="42"/>
      <c r="AB98" s="7"/>
    </row>
    <row r="99" spans="1:25" ht="19.5" customHeight="1" thickBot="1">
      <c r="A99" s="360"/>
      <c r="B99" s="362"/>
      <c r="C99" s="120"/>
      <c r="D99" s="562"/>
      <c r="E99" s="560"/>
      <c r="F99" s="78"/>
      <c r="G99" s="249" t="s">
        <v>7</v>
      </c>
      <c r="H99" s="59">
        <f aca="true" t="shared" si="30" ref="H99:O99">+H98</f>
        <v>0</v>
      </c>
      <c r="I99" s="59">
        <f t="shared" si="30"/>
        <v>0</v>
      </c>
      <c r="J99" s="59">
        <f t="shared" si="30"/>
        <v>0</v>
      </c>
      <c r="K99" s="59">
        <f t="shared" si="30"/>
        <v>0</v>
      </c>
      <c r="L99" s="59">
        <f t="shared" si="30"/>
        <v>14</v>
      </c>
      <c r="M99" s="8">
        <f t="shared" si="30"/>
        <v>14</v>
      </c>
      <c r="N99" s="8">
        <f t="shared" si="30"/>
        <v>0</v>
      </c>
      <c r="O99" s="8">
        <f t="shared" si="30"/>
        <v>0</v>
      </c>
      <c r="P99" s="9"/>
      <c r="Q99" s="8"/>
      <c r="R99" s="8"/>
      <c r="S99" s="58"/>
      <c r="T99" s="61">
        <f>+T98</f>
        <v>14</v>
      </c>
      <c r="U99" s="9">
        <f>+U98</f>
        <v>0</v>
      </c>
      <c r="V99" s="71"/>
      <c r="W99" s="14"/>
      <c r="X99" s="14"/>
      <c r="Y99" s="43"/>
    </row>
    <row r="100" spans="1:28" ht="27" customHeight="1">
      <c r="A100" s="553" t="s">
        <v>79</v>
      </c>
      <c r="B100" s="555" t="s">
        <v>6</v>
      </c>
      <c r="C100" s="563" t="s">
        <v>8</v>
      </c>
      <c r="D100" s="568" t="s">
        <v>161</v>
      </c>
      <c r="E100" s="559"/>
      <c r="F100" s="77"/>
      <c r="G100" s="334" t="s">
        <v>70</v>
      </c>
      <c r="H100" s="65"/>
      <c r="I100" s="17"/>
      <c r="J100" s="17"/>
      <c r="K100" s="67"/>
      <c r="L100" s="65">
        <v>100</v>
      </c>
      <c r="M100" s="17">
        <v>100</v>
      </c>
      <c r="N100" s="17"/>
      <c r="O100" s="66"/>
      <c r="P100" s="326"/>
      <c r="Q100" s="323"/>
      <c r="R100" s="323"/>
      <c r="S100" s="327"/>
      <c r="T100" s="68"/>
      <c r="U100" s="69"/>
      <c r="V100" s="70"/>
      <c r="W100" s="12"/>
      <c r="X100" s="12"/>
      <c r="Y100" s="42"/>
      <c r="AB100" s="7"/>
    </row>
    <row r="101" spans="1:25" ht="22.5" customHeight="1" thickBot="1">
      <c r="A101" s="554"/>
      <c r="B101" s="556"/>
      <c r="C101" s="564"/>
      <c r="D101" s="569"/>
      <c r="E101" s="560"/>
      <c r="F101" s="78"/>
      <c r="G101" s="249" t="s">
        <v>7</v>
      </c>
      <c r="H101" s="59">
        <f aca="true" t="shared" si="31" ref="H101:O101">+H100</f>
        <v>0</v>
      </c>
      <c r="I101" s="8">
        <f t="shared" si="31"/>
        <v>0</v>
      </c>
      <c r="J101" s="8">
        <f t="shared" si="31"/>
        <v>0</v>
      </c>
      <c r="K101" s="8">
        <f t="shared" si="31"/>
        <v>0</v>
      </c>
      <c r="L101" s="59">
        <f t="shared" si="31"/>
        <v>100</v>
      </c>
      <c r="M101" s="8">
        <f t="shared" si="31"/>
        <v>100</v>
      </c>
      <c r="N101" s="8">
        <f t="shared" si="31"/>
        <v>0</v>
      </c>
      <c r="O101" s="8">
        <f t="shared" si="31"/>
        <v>0</v>
      </c>
      <c r="P101" s="9"/>
      <c r="Q101" s="8"/>
      <c r="R101" s="8"/>
      <c r="S101" s="58"/>
      <c r="T101" s="61"/>
      <c r="U101" s="9"/>
      <c r="V101" s="71"/>
      <c r="W101" s="14"/>
      <c r="X101" s="14"/>
      <c r="Y101" s="43"/>
    </row>
    <row r="102" spans="1:28" ht="20.25" customHeight="1">
      <c r="A102" s="553" t="s">
        <v>79</v>
      </c>
      <c r="B102" s="555" t="s">
        <v>6</v>
      </c>
      <c r="C102" s="563" t="s">
        <v>78</v>
      </c>
      <c r="D102" s="568" t="s">
        <v>179</v>
      </c>
      <c r="E102" s="118"/>
      <c r="F102" s="220"/>
      <c r="G102" s="334" t="s">
        <v>70</v>
      </c>
      <c r="H102" s="329"/>
      <c r="I102" s="330"/>
      <c r="J102" s="330"/>
      <c r="K102" s="331"/>
      <c r="L102" s="462">
        <v>40</v>
      </c>
      <c r="M102" s="463">
        <f>+L102</f>
        <v>40</v>
      </c>
      <c r="N102" s="330"/>
      <c r="O102" s="331"/>
      <c r="P102" s="328"/>
      <c r="Q102" s="325"/>
      <c r="R102" s="325"/>
      <c r="S102" s="332"/>
      <c r="T102" s="333"/>
      <c r="U102" s="333"/>
      <c r="V102" s="221"/>
      <c r="W102" s="218"/>
      <c r="X102" s="218"/>
      <c r="Y102" s="219"/>
      <c r="AB102" s="7"/>
    </row>
    <row r="103" spans="1:25" ht="24.75" customHeight="1" thickBot="1">
      <c r="A103" s="554"/>
      <c r="B103" s="556"/>
      <c r="C103" s="564"/>
      <c r="D103" s="569"/>
      <c r="E103" s="118"/>
      <c r="F103" s="216"/>
      <c r="G103" s="217" t="s">
        <v>7</v>
      </c>
      <c r="H103" s="59">
        <f>+H102</f>
        <v>0</v>
      </c>
      <c r="I103" s="8">
        <f>SUM(I102)</f>
        <v>0</v>
      </c>
      <c r="J103" s="8">
        <f aca="true" t="shared" si="32" ref="J103:U103">SUM(J102)</f>
        <v>0</v>
      </c>
      <c r="K103" s="60">
        <f t="shared" si="32"/>
        <v>0</v>
      </c>
      <c r="L103" s="59">
        <f t="shared" si="32"/>
        <v>40</v>
      </c>
      <c r="M103" s="8">
        <f t="shared" si="32"/>
        <v>40</v>
      </c>
      <c r="N103" s="8">
        <f t="shared" si="32"/>
        <v>0</v>
      </c>
      <c r="O103" s="60">
        <f t="shared" si="32"/>
        <v>0</v>
      </c>
      <c r="P103" s="9">
        <f t="shared" si="32"/>
        <v>0</v>
      </c>
      <c r="Q103" s="8">
        <f t="shared" si="32"/>
        <v>0</v>
      </c>
      <c r="R103" s="8">
        <f t="shared" si="32"/>
        <v>0</v>
      </c>
      <c r="S103" s="58">
        <f t="shared" si="32"/>
        <v>0</v>
      </c>
      <c r="T103" s="61">
        <f t="shared" si="32"/>
        <v>0</v>
      </c>
      <c r="U103" s="61">
        <f t="shared" si="32"/>
        <v>0</v>
      </c>
      <c r="V103" s="221"/>
      <c r="W103" s="218"/>
      <c r="X103" s="218"/>
      <c r="Y103" s="219"/>
    </row>
    <row r="104" spans="1:28" ht="20.25" customHeight="1">
      <c r="A104" s="553" t="s">
        <v>79</v>
      </c>
      <c r="B104" s="555" t="s">
        <v>6</v>
      </c>
      <c r="C104" s="563" t="s">
        <v>79</v>
      </c>
      <c r="D104" s="568" t="s">
        <v>142</v>
      </c>
      <c r="E104" s="559"/>
      <c r="F104" s="77"/>
      <c r="G104" s="63" t="s">
        <v>70</v>
      </c>
      <c r="H104" s="65"/>
      <c r="I104" s="17"/>
      <c r="J104" s="17"/>
      <c r="K104" s="67">
        <v>0</v>
      </c>
      <c r="L104" s="65">
        <v>20</v>
      </c>
      <c r="M104" s="17">
        <f>+L104</f>
        <v>20</v>
      </c>
      <c r="N104" s="17"/>
      <c r="O104" s="66">
        <v>0</v>
      </c>
      <c r="P104" s="326">
        <v>0</v>
      </c>
      <c r="Q104" s="323">
        <v>0</v>
      </c>
      <c r="R104" s="323"/>
      <c r="S104" s="327">
        <v>0</v>
      </c>
      <c r="T104" s="68">
        <v>0</v>
      </c>
      <c r="U104" s="69">
        <v>0</v>
      </c>
      <c r="V104" s="70"/>
      <c r="W104" s="12"/>
      <c r="X104" s="12"/>
      <c r="Y104" s="42"/>
      <c r="AB104" s="7"/>
    </row>
    <row r="105" spans="1:25" ht="19.5" customHeight="1" thickBot="1">
      <c r="A105" s="554"/>
      <c r="B105" s="556"/>
      <c r="C105" s="564"/>
      <c r="D105" s="569"/>
      <c r="E105" s="560"/>
      <c r="F105" s="78"/>
      <c r="G105" s="62" t="s">
        <v>7</v>
      </c>
      <c r="H105" s="59">
        <f>SUM(H104)</f>
        <v>0</v>
      </c>
      <c r="I105" s="8">
        <f>SUM(I104)</f>
        <v>0</v>
      </c>
      <c r="J105" s="8">
        <f aca="true" t="shared" si="33" ref="J105:U105">SUM(J104)</f>
        <v>0</v>
      </c>
      <c r="K105" s="58">
        <f t="shared" si="33"/>
        <v>0</v>
      </c>
      <c r="L105" s="59">
        <f t="shared" si="33"/>
        <v>20</v>
      </c>
      <c r="M105" s="8">
        <f t="shared" si="33"/>
        <v>20</v>
      </c>
      <c r="N105" s="8">
        <f t="shared" si="33"/>
        <v>0</v>
      </c>
      <c r="O105" s="60">
        <f t="shared" si="33"/>
        <v>0</v>
      </c>
      <c r="P105" s="9">
        <f t="shared" si="33"/>
        <v>0</v>
      </c>
      <c r="Q105" s="8">
        <f t="shared" si="33"/>
        <v>0</v>
      </c>
      <c r="R105" s="8">
        <f t="shared" si="33"/>
        <v>0</v>
      </c>
      <c r="S105" s="58">
        <f t="shared" si="33"/>
        <v>0</v>
      </c>
      <c r="T105" s="61">
        <f t="shared" si="33"/>
        <v>0</v>
      </c>
      <c r="U105" s="9">
        <f t="shared" si="33"/>
        <v>0</v>
      </c>
      <c r="V105" s="71"/>
      <c r="W105" s="14"/>
      <c r="X105" s="14"/>
      <c r="Y105" s="43"/>
    </row>
    <row r="106" spans="1:28" ht="20.25" customHeight="1">
      <c r="A106" s="553" t="s">
        <v>79</v>
      </c>
      <c r="B106" s="555" t="s">
        <v>6</v>
      </c>
      <c r="C106" s="563" t="s">
        <v>80</v>
      </c>
      <c r="D106" s="568" t="s">
        <v>181</v>
      </c>
      <c r="E106" s="559"/>
      <c r="F106" s="77"/>
      <c r="G106" s="63" t="s">
        <v>70</v>
      </c>
      <c r="H106" s="544">
        <v>0</v>
      </c>
      <c r="I106" s="545">
        <v>0</v>
      </c>
      <c r="J106" s="545"/>
      <c r="K106" s="546">
        <v>0</v>
      </c>
      <c r="L106" s="544">
        <v>20</v>
      </c>
      <c r="M106" s="545">
        <v>20</v>
      </c>
      <c r="N106" s="545"/>
      <c r="O106" s="547">
        <v>0</v>
      </c>
      <c r="P106" s="548">
        <v>0</v>
      </c>
      <c r="Q106" s="549">
        <v>0</v>
      </c>
      <c r="R106" s="549"/>
      <c r="S106" s="550">
        <v>0</v>
      </c>
      <c r="T106" s="551">
        <v>0</v>
      </c>
      <c r="U106" s="552">
        <v>0</v>
      </c>
      <c r="V106" s="70"/>
      <c r="W106" s="12"/>
      <c r="X106" s="12"/>
      <c r="Y106" s="42"/>
      <c r="AB106" s="7"/>
    </row>
    <row r="107" spans="1:28" ht="20.25" customHeight="1">
      <c r="A107" s="565"/>
      <c r="B107" s="572"/>
      <c r="C107" s="566"/>
      <c r="D107" s="579"/>
      <c r="E107" s="567"/>
      <c r="F107" s="216"/>
      <c r="G107" s="47" t="s">
        <v>182</v>
      </c>
      <c r="H107" s="534"/>
      <c r="I107" s="535"/>
      <c r="J107" s="535"/>
      <c r="K107" s="536"/>
      <c r="L107" s="534">
        <v>69.4</v>
      </c>
      <c r="M107" s="535">
        <v>69.4</v>
      </c>
      <c r="N107" s="535"/>
      <c r="O107" s="537"/>
      <c r="P107" s="538"/>
      <c r="Q107" s="539"/>
      <c r="R107" s="539"/>
      <c r="S107" s="540"/>
      <c r="T107" s="541"/>
      <c r="U107" s="542"/>
      <c r="V107" s="543"/>
      <c r="W107" s="6"/>
      <c r="X107" s="6"/>
      <c r="Y107" s="40"/>
      <c r="AB107" s="7"/>
    </row>
    <row r="108" spans="1:25" ht="33" customHeight="1" thickBot="1">
      <c r="A108" s="554"/>
      <c r="B108" s="556"/>
      <c r="C108" s="564"/>
      <c r="D108" s="569"/>
      <c r="E108" s="560"/>
      <c r="F108" s="78"/>
      <c r="G108" s="62" t="s">
        <v>7</v>
      </c>
      <c r="H108" s="59">
        <f>SUM(H106)</f>
        <v>0</v>
      </c>
      <c r="I108" s="8">
        <f>SUM(I106)</f>
        <v>0</v>
      </c>
      <c r="J108" s="8">
        <f aca="true" t="shared" si="34" ref="J108:U108">SUM(J106)</f>
        <v>0</v>
      </c>
      <c r="K108" s="58">
        <f t="shared" si="34"/>
        <v>0</v>
      </c>
      <c r="L108" s="59">
        <f>SUM(L106:L107)</f>
        <v>89.4</v>
      </c>
      <c r="M108" s="59">
        <f>SUM(M106:M107)</f>
        <v>89.4</v>
      </c>
      <c r="N108" s="8">
        <f t="shared" si="34"/>
        <v>0</v>
      </c>
      <c r="O108" s="60">
        <f t="shared" si="34"/>
        <v>0</v>
      </c>
      <c r="P108" s="9">
        <f t="shared" si="34"/>
        <v>0</v>
      </c>
      <c r="Q108" s="8">
        <f t="shared" si="34"/>
        <v>0</v>
      </c>
      <c r="R108" s="8">
        <f t="shared" si="34"/>
        <v>0</v>
      </c>
      <c r="S108" s="58">
        <f t="shared" si="34"/>
        <v>0</v>
      </c>
      <c r="T108" s="61">
        <f t="shared" si="34"/>
        <v>0</v>
      </c>
      <c r="U108" s="9">
        <f t="shared" si="34"/>
        <v>0</v>
      </c>
      <c r="V108" s="71"/>
      <c r="W108" s="14"/>
      <c r="X108" s="14"/>
      <c r="Y108" s="43"/>
    </row>
    <row r="109" spans="1:28" ht="20.25" customHeight="1" hidden="1">
      <c r="A109" s="553" t="s">
        <v>79</v>
      </c>
      <c r="B109" s="555" t="s">
        <v>6</v>
      </c>
      <c r="C109" s="563" t="s">
        <v>183</v>
      </c>
      <c r="D109" s="568" t="s">
        <v>160</v>
      </c>
      <c r="E109" s="559"/>
      <c r="F109" s="77"/>
      <c r="G109" s="63" t="s">
        <v>70</v>
      </c>
      <c r="H109" s="65">
        <v>0</v>
      </c>
      <c r="I109" s="17">
        <v>0</v>
      </c>
      <c r="J109" s="17"/>
      <c r="K109" s="67">
        <v>0</v>
      </c>
      <c r="L109" s="65"/>
      <c r="M109" s="17"/>
      <c r="N109" s="17"/>
      <c r="O109" s="66">
        <v>0</v>
      </c>
      <c r="P109" s="326">
        <v>0</v>
      </c>
      <c r="Q109" s="323">
        <v>0</v>
      </c>
      <c r="R109" s="323"/>
      <c r="S109" s="327">
        <v>0</v>
      </c>
      <c r="T109" s="68">
        <v>0</v>
      </c>
      <c r="U109" s="69">
        <v>0</v>
      </c>
      <c r="V109" s="70"/>
      <c r="W109" s="12"/>
      <c r="X109" s="12"/>
      <c r="Y109" s="42"/>
      <c r="AB109" s="7"/>
    </row>
    <row r="110" spans="1:25" ht="21" customHeight="1" hidden="1" thickBot="1">
      <c r="A110" s="554"/>
      <c r="B110" s="556"/>
      <c r="C110" s="564"/>
      <c r="D110" s="569"/>
      <c r="E110" s="560"/>
      <c r="F110" s="78"/>
      <c r="G110" s="62" t="s">
        <v>7</v>
      </c>
      <c r="H110" s="59">
        <f>SUM(H109)</f>
        <v>0</v>
      </c>
      <c r="I110" s="8">
        <f>SUM(I109)</f>
        <v>0</v>
      </c>
      <c r="J110" s="8">
        <f aca="true" t="shared" si="35" ref="J110:U110">SUM(J109)</f>
        <v>0</v>
      </c>
      <c r="K110" s="58">
        <f t="shared" si="35"/>
        <v>0</v>
      </c>
      <c r="L110" s="59">
        <f t="shared" si="35"/>
        <v>0</v>
      </c>
      <c r="M110" s="8">
        <f t="shared" si="35"/>
        <v>0</v>
      </c>
      <c r="N110" s="8">
        <f t="shared" si="35"/>
        <v>0</v>
      </c>
      <c r="O110" s="60">
        <f t="shared" si="35"/>
        <v>0</v>
      </c>
      <c r="P110" s="9">
        <f t="shared" si="35"/>
        <v>0</v>
      </c>
      <c r="Q110" s="8">
        <f t="shared" si="35"/>
        <v>0</v>
      </c>
      <c r="R110" s="8">
        <f t="shared" si="35"/>
        <v>0</v>
      </c>
      <c r="S110" s="58">
        <f t="shared" si="35"/>
        <v>0</v>
      </c>
      <c r="T110" s="61">
        <f t="shared" si="35"/>
        <v>0</v>
      </c>
      <c r="U110" s="9">
        <f t="shared" si="35"/>
        <v>0</v>
      </c>
      <c r="V110" s="71"/>
      <c r="W110" s="14"/>
      <c r="X110" s="14"/>
      <c r="Y110" s="43"/>
    </row>
    <row r="111" spans="1:25" ht="14.25" customHeight="1">
      <c r="A111" s="570" t="s">
        <v>79</v>
      </c>
      <c r="B111" s="655" t="s">
        <v>6</v>
      </c>
      <c r="C111" s="720" t="s">
        <v>184</v>
      </c>
      <c r="D111" s="568" t="s">
        <v>81</v>
      </c>
      <c r="E111" s="559"/>
      <c r="F111" s="77"/>
      <c r="G111" s="475" t="s">
        <v>151</v>
      </c>
      <c r="H111" s="65">
        <v>0</v>
      </c>
      <c r="I111" s="17">
        <v>0</v>
      </c>
      <c r="J111" s="17"/>
      <c r="K111" s="67">
        <v>0</v>
      </c>
      <c r="L111" s="65">
        <v>10</v>
      </c>
      <c r="M111" s="17">
        <f>+L111</f>
        <v>10</v>
      </c>
      <c r="N111" s="17"/>
      <c r="O111" s="66">
        <v>0</v>
      </c>
      <c r="P111" s="326">
        <v>0</v>
      </c>
      <c r="Q111" s="323">
        <v>0</v>
      </c>
      <c r="R111" s="323"/>
      <c r="S111" s="327">
        <v>0</v>
      </c>
      <c r="T111" s="68">
        <v>0</v>
      </c>
      <c r="U111" s="69">
        <v>0</v>
      </c>
      <c r="V111" s="70"/>
      <c r="W111" s="12"/>
      <c r="X111" s="12"/>
      <c r="Y111" s="42"/>
    </row>
    <row r="112" spans="1:25" ht="18" customHeight="1" thickBot="1">
      <c r="A112" s="571"/>
      <c r="B112" s="657"/>
      <c r="C112" s="721"/>
      <c r="D112" s="569"/>
      <c r="E112" s="560"/>
      <c r="F112" s="78"/>
      <c r="G112" s="62" t="s">
        <v>7</v>
      </c>
      <c r="H112" s="59">
        <f>SUM(H111)</f>
        <v>0</v>
      </c>
      <c r="I112" s="8">
        <f>SUM(I111)</f>
        <v>0</v>
      </c>
      <c r="J112" s="8">
        <f aca="true" t="shared" si="36" ref="J112:U112">SUM(J111)</f>
        <v>0</v>
      </c>
      <c r="K112" s="58">
        <f t="shared" si="36"/>
        <v>0</v>
      </c>
      <c r="L112" s="59">
        <f t="shared" si="36"/>
        <v>10</v>
      </c>
      <c r="M112" s="8">
        <f t="shared" si="36"/>
        <v>10</v>
      </c>
      <c r="N112" s="8">
        <f t="shared" si="36"/>
        <v>0</v>
      </c>
      <c r="O112" s="60">
        <f t="shared" si="36"/>
        <v>0</v>
      </c>
      <c r="P112" s="9">
        <f t="shared" si="36"/>
        <v>0</v>
      </c>
      <c r="Q112" s="8">
        <f t="shared" si="36"/>
        <v>0</v>
      </c>
      <c r="R112" s="8">
        <f t="shared" si="36"/>
        <v>0</v>
      </c>
      <c r="S112" s="58">
        <f t="shared" si="36"/>
        <v>0</v>
      </c>
      <c r="T112" s="61">
        <f t="shared" si="36"/>
        <v>0</v>
      </c>
      <c r="U112" s="9">
        <f t="shared" si="36"/>
        <v>0</v>
      </c>
      <c r="V112" s="71"/>
      <c r="W112" s="14"/>
      <c r="X112" s="14"/>
      <c r="Y112" s="43"/>
    </row>
    <row r="113" spans="1:28" ht="14.25" customHeight="1" thickBot="1">
      <c r="A113" s="553" t="s">
        <v>79</v>
      </c>
      <c r="B113" s="555" t="s">
        <v>8</v>
      </c>
      <c r="C113" s="555" t="s">
        <v>6</v>
      </c>
      <c r="D113" s="348"/>
      <c r="E113" s="348"/>
      <c r="F113" s="434" t="s">
        <v>9</v>
      </c>
      <c r="G113" s="435"/>
      <c r="H113" s="83">
        <f>SUM(H99,H101,H103,H105,H108,H110,H112)</f>
        <v>0</v>
      </c>
      <c r="I113" s="84">
        <f>SUM(I99,I101,I103,I105,I108,I110,I112)</f>
        <v>0</v>
      </c>
      <c r="J113" s="84">
        <f aca="true" t="shared" si="37" ref="J113:U113">SUM(J99,J101,J103,J105,J108,J110,J112)</f>
        <v>0</v>
      </c>
      <c r="K113" s="86">
        <f t="shared" si="37"/>
        <v>0</v>
      </c>
      <c r="L113" s="286">
        <f t="shared" si="37"/>
        <v>273.4</v>
      </c>
      <c r="M113" s="287">
        <f t="shared" si="37"/>
        <v>273.4</v>
      </c>
      <c r="N113" s="287">
        <f t="shared" si="37"/>
        <v>0</v>
      </c>
      <c r="O113" s="289">
        <f t="shared" si="37"/>
        <v>0</v>
      </c>
      <c r="P113" s="85">
        <f t="shared" si="37"/>
        <v>0</v>
      </c>
      <c r="Q113" s="84">
        <f t="shared" si="37"/>
        <v>0</v>
      </c>
      <c r="R113" s="84">
        <f t="shared" si="37"/>
        <v>0</v>
      </c>
      <c r="S113" s="86">
        <f t="shared" si="37"/>
        <v>0</v>
      </c>
      <c r="T113" s="291">
        <f t="shared" si="37"/>
        <v>14</v>
      </c>
      <c r="U113" s="85">
        <f t="shared" si="37"/>
        <v>0</v>
      </c>
      <c r="V113" s="88"/>
      <c r="W113" s="89"/>
      <c r="X113" s="89"/>
      <c r="Y113" s="90"/>
      <c r="AB113" s="7"/>
    </row>
    <row r="114" spans="1:25" ht="17.25" customHeight="1" thickBot="1">
      <c r="A114" s="554"/>
      <c r="B114" s="556"/>
      <c r="C114" s="556"/>
      <c r="D114" s="658" t="s">
        <v>82</v>
      </c>
      <c r="E114" s="659"/>
      <c r="F114" s="659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3"/>
    </row>
    <row r="115" spans="1:28" ht="18.75" customHeight="1">
      <c r="A115" s="553" t="s">
        <v>79</v>
      </c>
      <c r="B115" s="555" t="s">
        <v>8</v>
      </c>
      <c r="C115" s="563" t="s">
        <v>8</v>
      </c>
      <c r="D115" s="568" t="s">
        <v>168</v>
      </c>
      <c r="E115" s="559"/>
      <c r="F115" s="77"/>
      <c r="G115" s="475" t="s">
        <v>151</v>
      </c>
      <c r="H115" s="65">
        <v>0</v>
      </c>
      <c r="I115" s="17">
        <v>0</v>
      </c>
      <c r="J115" s="17"/>
      <c r="K115" s="66">
        <v>0</v>
      </c>
      <c r="L115" s="65">
        <v>8</v>
      </c>
      <c r="M115" s="17">
        <v>8</v>
      </c>
      <c r="N115" s="17"/>
      <c r="O115" s="66">
        <v>0</v>
      </c>
      <c r="P115" s="322">
        <v>0</v>
      </c>
      <c r="Q115" s="323">
        <v>0</v>
      </c>
      <c r="R115" s="323"/>
      <c r="S115" s="324">
        <v>0</v>
      </c>
      <c r="T115" s="339">
        <v>0</v>
      </c>
      <c r="U115" s="68">
        <v>0</v>
      </c>
      <c r="V115" s="70"/>
      <c r="W115" s="12"/>
      <c r="X115" s="12"/>
      <c r="Y115" s="42"/>
      <c r="AB115" s="7"/>
    </row>
    <row r="116" spans="1:25" ht="22.5" customHeight="1" thickBot="1">
      <c r="A116" s="554"/>
      <c r="B116" s="556"/>
      <c r="C116" s="564"/>
      <c r="D116" s="569"/>
      <c r="E116" s="560"/>
      <c r="F116" s="78"/>
      <c r="G116" s="62" t="s">
        <v>7</v>
      </c>
      <c r="H116" s="59">
        <f>SUM(H115)</f>
        <v>0</v>
      </c>
      <c r="I116" s="8">
        <f>SUM(I115)</f>
        <v>0</v>
      </c>
      <c r="J116" s="8">
        <f aca="true" t="shared" si="38" ref="J116:U116">SUM(J115)</f>
        <v>0</v>
      </c>
      <c r="K116" s="60">
        <f t="shared" si="38"/>
        <v>0</v>
      </c>
      <c r="L116" s="59">
        <f t="shared" si="38"/>
        <v>8</v>
      </c>
      <c r="M116" s="8">
        <f t="shared" si="38"/>
        <v>8</v>
      </c>
      <c r="N116" s="8">
        <f t="shared" si="38"/>
        <v>0</v>
      </c>
      <c r="O116" s="60">
        <f t="shared" si="38"/>
        <v>0</v>
      </c>
      <c r="P116" s="59">
        <f t="shared" si="38"/>
        <v>0</v>
      </c>
      <c r="Q116" s="8">
        <f t="shared" si="38"/>
        <v>0</v>
      </c>
      <c r="R116" s="8">
        <f t="shared" si="38"/>
        <v>0</v>
      </c>
      <c r="S116" s="60">
        <f t="shared" si="38"/>
        <v>0</v>
      </c>
      <c r="T116" s="340">
        <f t="shared" si="38"/>
        <v>0</v>
      </c>
      <c r="U116" s="61">
        <f t="shared" si="38"/>
        <v>0</v>
      </c>
      <c r="V116" s="71"/>
      <c r="W116" s="14"/>
      <c r="X116" s="14"/>
      <c r="Y116" s="43"/>
    </row>
    <row r="117" spans="1:28" ht="20.25" customHeight="1">
      <c r="A117" s="553" t="s">
        <v>79</v>
      </c>
      <c r="B117" s="555" t="s">
        <v>8</v>
      </c>
      <c r="C117" s="563" t="s">
        <v>78</v>
      </c>
      <c r="D117" s="568" t="s">
        <v>169</v>
      </c>
      <c r="E117" s="559"/>
      <c r="F117" s="77"/>
      <c r="G117" s="63" t="s">
        <v>70</v>
      </c>
      <c r="H117" s="65"/>
      <c r="I117" s="17"/>
      <c r="J117" s="17"/>
      <c r="K117" s="66"/>
      <c r="L117" s="65">
        <v>5</v>
      </c>
      <c r="M117" s="17">
        <f>+L117</f>
        <v>5</v>
      </c>
      <c r="N117" s="17"/>
      <c r="O117" s="66"/>
      <c r="P117" s="322"/>
      <c r="Q117" s="323"/>
      <c r="R117" s="323"/>
      <c r="S117" s="324"/>
      <c r="T117" s="69"/>
      <c r="U117" s="68"/>
      <c r="V117" s="70"/>
      <c r="W117" s="12"/>
      <c r="X117" s="12"/>
      <c r="Y117" s="42"/>
      <c r="AB117" s="7"/>
    </row>
    <row r="118" spans="1:25" ht="17.25" customHeight="1" thickBot="1">
      <c r="A118" s="554"/>
      <c r="B118" s="556"/>
      <c r="C118" s="564"/>
      <c r="D118" s="569"/>
      <c r="E118" s="560"/>
      <c r="F118" s="78"/>
      <c r="G118" s="249" t="s">
        <v>7</v>
      </c>
      <c r="H118" s="59"/>
      <c r="I118" s="8"/>
      <c r="J118" s="8"/>
      <c r="K118" s="60"/>
      <c r="L118" s="59">
        <f>+L117</f>
        <v>5</v>
      </c>
      <c r="M118" s="8">
        <f>+M117</f>
        <v>5</v>
      </c>
      <c r="N118" s="8"/>
      <c r="O118" s="60">
        <f>+O117</f>
        <v>0</v>
      </c>
      <c r="P118" s="59"/>
      <c r="Q118" s="8"/>
      <c r="R118" s="8"/>
      <c r="S118" s="60"/>
      <c r="T118" s="13"/>
      <c r="U118" s="61"/>
      <c r="V118" s="71"/>
      <c r="W118" s="14"/>
      <c r="X118" s="14"/>
      <c r="Y118" s="43"/>
    </row>
    <row r="119" spans="1:28" ht="15" customHeight="1" thickBot="1">
      <c r="A119" s="357" t="s">
        <v>79</v>
      </c>
      <c r="B119" s="351" t="s">
        <v>8</v>
      </c>
      <c r="C119" s="347"/>
      <c r="D119" s="348"/>
      <c r="E119" s="348"/>
      <c r="F119" s="434" t="s">
        <v>9</v>
      </c>
      <c r="G119" s="435"/>
      <c r="H119" s="286">
        <f aca="true" t="shared" si="39" ref="H119:U119">SUM(H116,H118)</f>
        <v>0</v>
      </c>
      <c r="I119" s="287">
        <f t="shared" si="39"/>
        <v>0</v>
      </c>
      <c r="J119" s="287">
        <f t="shared" si="39"/>
        <v>0</v>
      </c>
      <c r="K119" s="288">
        <f t="shared" si="39"/>
        <v>0</v>
      </c>
      <c r="L119" s="286">
        <f t="shared" si="39"/>
        <v>13</v>
      </c>
      <c r="M119" s="287">
        <f t="shared" si="39"/>
        <v>13</v>
      </c>
      <c r="N119" s="287">
        <f t="shared" si="39"/>
        <v>0</v>
      </c>
      <c r="O119" s="289">
        <f t="shared" si="39"/>
        <v>0</v>
      </c>
      <c r="P119" s="290">
        <f t="shared" si="39"/>
        <v>0</v>
      </c>
      <c r="Q119" s="287">
        <f t="shared" si="39"/>
        <v>0</v>
      </c>
      <c r="R119" s="287">
        <f t="shared" si="39"/>
        <v>0</v>
      </c>
      <c r="S119" s="288">
        <f t="shared" si="39"/>
        <v>0</v>
      </c>
      <c r="T119" s="291">
        <f t="shared" si="39"/>
        <v>0</v>
      </c>
      <c r="U119" s="290">
        <f t="shared" si="39"/>
        <v>0</v>
      </c>
      <c r="V119" s="88"/>
      <c r="W119" s="89"/>
      <c r="X119" s="89"/>
      <c r="Y119" s="90"/>
      <c r="AB119" s="7"/>
    </row>
    <row r="120" spans="1:25" ht="14.25" customHeight="1" thickBot="1">
      <c r="A120" s="100" t="s">
        <v>79</v>
      </c>
      <c r="B120" s="79" t="s">
        <v>78</v>
      </c>
      <c r="C120" s="658" t="s">
        <v>83</v>
      </c>
      <c r="D120" s="659"/>
      <c r="E120" s="659"/>
      <c r="F120" s="659"/>
      <c r="G120" s="470"/>
      <c r="H120" s="85"/>
      <c r="I120" s="86"/>
      <c r="J120" s="87"/>
      <c r="K120" s="87"/>
      <c r="L120" s="471"/>
      <c r="M120" s="472"/>
      <c r="N120" s="472"/>
      <c r="O120" s="473"/>
      <c r="P120" s="471"/>
      <c r="Q120" s="472"/>
      <c r="R120" s="472"/>
      <c r="S120" s="473"/>
      <c r="T120" s="474"/>
      <c r="U120" s="474"/>
      <c r="V120" s="312"/>
      <c r="W120" s="312"/>
      <c r="X120" s="312"/>
      <c r="Y120" s="313"/>
    </row>
    <row r="121" spans="1:28" ht="18.75" customHeight="1" thickBot="1">
      <c r="A121" s="553" t="s">
        <v>79</v>
      </c>
      <c r="B121" s="555" t="s">
        <v>78</v>
      </c>
      <c r="C121" s="563" t="s">
        <v>6</v>
      </c>
      <c r="D121" s="561" t="s">
        <v>143</v>
      </c>
      <c r="E121" s="559"/>
      <c r="F121" s="77"/>
      <c r="G121" s="475" t="s">
        <v>151</v>
      </c>
      <c r="H121" s="120">
        <v>0</v>
      </c>
      <c r="I121" s="468">
        <v>0</v>
      </c>
      <c r="J121" s="469"/>
      <c r="K121" s="469">
        <v>0</v>
      </c>
      <c r="L121" s="64">
        <v>12</v>
      </c>
      <c r="M121" s="17"/>
      <c r="N121" s="17"/>
      <c r="O121" s="67">
        <v>12</v>
      </c>
      <c r="P121" s="322">
        <v>0</v>
      </c>
      <c r="Q121" s="323">
        <v>0</v>
      </c>
      <c r="R121" s="323"/>
      <c r="S121" s="324">
        <v>0</v>
      </c>
      <c r="T121" s="69">
        <v>4</v>
      </c>
      <c r="U121" s="68">
        <v>4</v>
      </c>
      <c r="V121" s="70"/>
      <c r="W121" s="12"/>
      <c r="X121" s="12"/>
      <c r="Y121" s="42"/>
      <c r="AB121" s="7"/>
    </row>
    <row r="122" spans="1:25" ht="22.5" customHeight="1" thickBot="1">
      <c r="A122" s="554"/>
      <c r="B122" s="556"/>
      <c r="C122" s="564"/>
      <c r="D122" s="562"/>
      <c r="E122" s="560"/>
      <c r="F122" s="78"/>
      <c r="G122" s="62" t="s">
        <v>7</v>
      </c>
      <c r="H122" s="59">
        <f aca="true" t="shared" si="40" ref="H122:U122">SUM(H121)</f>
        <v>0</v>
      </c>
      <c r="I122" s="8">
        <f t="shared" si="40"/>
        <v>0</v>
      </c>
      <c r="J122" s="8">
        <f t="shared" si="40"/>
        <v>0</v>
      </c>
      <c r="K122" s="60">
        <f t="shared" si="40"/>
        <v>0</v>
      </c>
      <c r="L122" s="9">
        <f t="shared" si="40"/>
        <v>12</v>
      </c>
      <c r="M122" s="8">
        <f t="shared" si="40"/>
        <v>0</v>
      </c>
      <c r="N122" s="8">
        <f t="shared" si="40"/>
        <v>0</v>
      </c>
      <c r="O122" s="58">
        <f t="shared" si="40"/>
        <v>12</v>
      </c>
      <c r="P122" s="59">
        <f t="shared" si="40"/>
        <v>0</v>
      </c>
      <c r="Q122" s="8">
        <f t="shared" si="40"/>
        <v>0</v>
      </c>
      <c r="R122" s="8">
        <f t="shared" si="40"/>
        <v>0</v>
      </c>
      <c r="S122" s="60">
        <f t="shared" si="40"/>
        <v>0</v>
      </c>
      <c r="T122" s="13">
        <f t="shared" si="40"/>
        <v>4</v>
      </c>
      <c r="U122" s="61">
        <f t="shared" si="40"/>
        <v>4</v>
      </c>
      <c r="V122" s="71"/>
      <c r="W122" s="14"/>
      <c r="X122" s="14"/>
      <c r="Y122" s="43"/>
    </row>
    <row r="123" spans="1:28" ht="20.25" customHeight="1">
      <c r="A123" s="553" t="s">
        <v>79</v>
      </c>
      <c r="B123" s="555" t="s">
        <v>78</v>
      </c>
      <c r="C123" s="563" t="s">
        <v>8</v>
      </c>
      <c r="D123" s="561" t="s">
        <v>144</v>
      </c>
      <c r="E123" s="559"/>
      <c r="F123" s="77"/>
      <c r="G123" s="63" t="s">
        <v>70</v>
      </c>
      <c r="H123" s="65">
        <v>10</v>
      </c>
      <c r="I123" s="17">
        <v>10</v>
      </c>
      <c r="J123" s="17"/>
      <c r="K123" s="66">
        <v>0</v>
      </c>
      <c r="L123" s="64">
        <v>10</v>
      </c>
      <c r="M123" s="17">
        <v>10</v>
      </c>
      <c r="N123" s="17"/>
      <c r="O123" s="67">
        <v>0</v>
      </c>
      <c r="P123" s="322">
        <v>0</v>
      </c>
      <c r="Q123" s="323">
        <v>0</v>
      </c>
      <c r="R123" s="323"/>
      <c r="S123" s="324">
        <v>0</v>
      </c>
      <c r="T123" s="69">
        <v>5</v>
      </c>
      <c r="U123" s="68">
        <v>5</v>
      </c>
      <c r="V123" s="70"/>
      <c r="W123" s="12"/>
      <c r="X123" s="12"/>
      <c r="Y123" s="42"/>
      <c r="AB123" s="7"/>
    </row>
    <row r="124" spans="1:25" ht="23.25" customHeight="1" thickBot="1">
      <c r="A124" s="554"/>
      <c r="B124" s="556"/>
      <c r="C124" s="564"/>
      <c r="D124" s="562"/>
      <c r="E124" s="560"/>
      <c r="F124" s="78"/>
      <c r="G124" s="222" t="s">
        <v>7</v>
      </c>
      <c r="H124" s="59">
        <f>SUM(H123)</f>
        <v>10</v>
      </c>
      <c r="I124" s="8">
        <f>SUM(I123)</f>
        <v>10</v>
      </c>
      <c r="J124" s="8">
        <f aca="true" t="shared" si="41" ref="J124:U124">SUM(J123)</f>
        <v>0</v>
      </c>
      <c r="K124" s="60">
        <f t="shared" si="41"/>
        <v>0</v>
      </c>
      <c r="L124" s="9">
        <f t="shared" si="41"/>
        <v>10</v>
      </c>
      <c r="M124" s="8">
        <f t="shared" si="41"/>
        <v>10</v>
      </c>
      <c r="N124" s="8">
        <f t="shared" si="41"/>
        <v>0</v>
      </c>
      <c r="O124" s="58">
        <f t="shared" si="41"/>
        <v>0</v>
      </c>
      <c r="P124" s="59">
        <f t="shared" si="41"/>
        <v>0</v>
      </c>
      <c r="Q124" s="8">
        <f t="shared" si="41"/>
        <v>0</v>
      </c>
      <c r="R124" s="8">
        <f t="shared" si="41"/>
        <v>0</v>
      </c>
      <c r="S124" s="60">
        <f t="shared" si="41"/>
        <v>0</v>
      </c>
      <c r="T124" s="13">
        <f t="shared" si="41"/>
        <v>5</v>
      </c>
      <c r="U124" s="61">
        <f t="shared" si="41"/>
        <v>5</v>
      </c>
      <c r="V124" s="122"/>
      <c r="W124" s="218"/>
      <c r="X124" s="218"/>
      <c r="Y124" s="219"/>
    </row>
    <row r="125" spans="1:25" ht="27.75" customHeight="1" thickBot="1">
      <c r="A125" s="553" t="s">
        <v>79</v>
      </c>
      <c r="B125" s="555" t="s">
        <v>78</v>
      </c>
      <c r="C125" s="563" t="s">
        <v>78</v>
      </c>
      <c r="D125" s="176" t="s">
        <v>145</v>
      </c>
      <c r="E125" s="117"/>
      <c r="F125" s="223"/>
      <c r="G125" s="464" t="s">
        <v>151</v>
      </c>
      <c r="H125" s="462">
        <v>1.5</v>
      </c>
      <c r="I125" s="463"/>
      <c r="J125" s="463"/>
      <c r="K125" s="465">
        <v>1.5</v>
      </c>
      <c r="L125" s="466"/>
      <c r="M125" s="467"/>
      <c r="N125" s="467"/>
      <c r="O125" s="506"/>
      <c r="P125" s="462"/>
      <c r="Q125" s="463"/>
      <c r="R125" s="463"/>
      <c r="S125" s="465"/>
      <c r="T125" s="507">
        <v>3</v>
      </c>
      <c r="U125" s="508">
        <v>3</v>
      </c>
      <c r="V125" s="366"/>
      <c r="W125" s="178"/>
      <c r="X125" s="178"/>
      <c r="Y125" s="367"/>
    </row>
    <row r="126" spans="1:25" ht="27.75" customHeight="1">
      <c r="A126" s="565"/>
      <c r="B126" s="572"/>
      <c r="C126" s="566"/>
      <c r="D126" s="524"/>
      <c r="E126" s="118"/>
      <c r="F126" s="220"/>
      <c r="G126" s="63" t="s">
        <v>70</v>
      </c>
      <c r="H126" s="525"/>
      <c r="I126" s="526"/>
      <c r="J126" s="526"/>
      <c r="K126" s="527"/>
      <c r="L126" s="528">
        <v>15</v>
      </c>
      <c r="M126" s="529">
        <f>+L126</f>
        <v>15</v>
      </c>
      <c r="N126" s="529"/>
      <c r="O126" s="530"/>
      <c r="P126" s="525">
        <v>7</v>
      </c>
      <c r="Q126" s="526"/>
      <c r="R126" s="526"/>
      <c r="S126" s="527"/>
      <c r="T126" s="531">
        <v>15</v>
      </c>
      <c r="U126" s="532">
        <v>7</v>
      </c>
      <c r="V126" s="122"/>
      <c r="W126" s="218"/>
      <c r="X126" s="218"/>
      <c r="Y126" s="219"/>
    </row>
    <row r="127" spans="1:25" ht="20.25" customHeight="1" thickBot="1">
      <c r="A127" s="554"/>
      <c r="B127" s="556"/>
      <c r="C127" s="564"/>
      <c r="D127" s="177"/>
      <c r="E127" s="119"/>
      <c r="F127" s="341"/>
      <c r="G127" s="342" t="s">
        <v>7</v>
      </c>
      <c r="H127" s="59">
        <f>SUM(H125)</f>
        <v>1.5</v>
      </c>
      <c r="I127" s="8">
        <f>SUM(I125)</f>
        <v>0</v>
      </c>
      <c r="J127" s="8">
        <f aca="true" t="shared" si="42" ref="J127:U127">SUM(J125)</f>
        <v>0</v>
      </c>
      <c r="K127" s="60">
        <f t="shared" si="42"/>
        <v>1.5</v>
      </c>
      <c r="L127" s="9">
        <f>+L125+L126</f>
        <v>15</v>
      </c>
      <c r="M127" s="9">
        <f>+M125+M126</f>
        <v>15</v>
      </c>
      <c r="N127" s="9">
        <f>+N125+N126</f>
        <v>0</v>
      </c>
      <c r="O127" s="9">
        <f>+O125+O126</f>
        <v>0</v>
      </c>
      <c r="P127" s="59">
        <f t="shared" si="42"/>
        <v>0</v>
      </c>
      <c r="Q127" s="8">
        <f t="shared" si="42"/>
        <v>0</v>
      </c>
      <c r="R127" s="8">
        <f t="shared" si="42"/>
        <v>0</v>
      </c>
      <c r="S127" s="60">
        <f t="shared" si="42"/>
        <v>0</v>
      </c>
      <c r="T127" s="13">
        <f t="shared" si="42"/>
        <v>3</v>
      </c>
      <c r="U127" s="61">
        <f t="shared" si="42"/>
        <v>3</v>
      </c>
      <c r="V127" s="71"/>
      <c r="W127" s="14"/>
      <c r="X127" s="14"/>
      <c r="Y127" s="43"/>
    </row>
    <row r="128" spans="1:25" ht="15" customHeight="1">
      <c r="A128" s="359" t="s">
        <v>79</v>
      </c>
      <c r="B128" s="361" t="s">
        <v>8</v>
      </c>
      <c r="C128" s="129" t="s">
        <v>79</v>
      </c>
      <c r="D128" s="557" t="s">
        <v>146</v>
      </c>
      <c r="E128" s="559"/>
      <c r="F128" s="77"/>
      <c r="G128" s="63" t="s">
        <v>151</v>
      </c>
      <c r="H128" s="65">
        <v>2.5</v>
      </c>
      <c r="I128" s="17"/>
      <c r="J128" s="17"/>
      <c r="K128" s="67">
        <v>2.5</v>
      </c>
      <c r="L128" s="65"/>
      <c r="M128" s="17"/>
      <c r="N128" s="17"/>
      <c r="O128" s="66"/>
      <c r="P128" s="326">
        <v>0</v>
      </c>
      <c r="Q128" s="323">
        <v>0</v>
      </c>
      <c r="R128" s="323"/>
      <c r="S128" s="327">
        <v>0</v>
      </c>
      <c r="T128" s="68">
        <v>10</v>
      </c>
      <c r="U128" s="69">
        <v>10</v>
      </c>
      <c r="V128" s="70"/>
      <c r="W128" s="12"/>
      <c r="X128" s="12"/>
      <c r="Y128" s="42"/>
    </row>
    <row r="129" spans="1:25" ht="15" customHeight="1" thickBot="1">
      <c r="A129" s="130"/>
      <c r="B129" s="131"/>
      <c r="C129" s="175"/>
      <c r="D129" s="558"/>
      <c r="E129" s="560"/>
      <c r="F129" s="78"/>
      <c r="G129" s="62" t="s">
        <v>7</v>
      </c>
      <c r="H129" s="59">
        <f>SUM(H128)</f>
        <v>2.5</v>
      </c>
      <c r="I129" s="8">
        <f>SUM(I128)</f>
        <v>0</v>
      </c>
      <c r="J129" s="8">
        <f aca="true" t="shared" si="43" ref="J129:U129">SUM(J128)</f>
        <v>0</v>
      </c>
      <c r="K129" s="58">
        <f t="shared" si="43"/>
        <v>2.5</v>
      </c>
      <c r="L129" s="59">
        <f t="shared" si="43"/>
        <v>0</v>
      </c>
      <c r="M129" s="8">
        <f t="shared" si="43"/>
        <v>0</v>
      </c>
      <c r="N129" s="8">
        <f t="shared" si="43"/>
        <v>0</v>
      </c>
      <c r="O129" s="60">
        <f t="shared" si="43"/>
        <v>0</v>
      </c>
      <c r="P129" s="9">
        <f t="shared" si="43"/>
        <v>0</v>
      </c>
      <c r="Q129" s="8">
        <f t="shared" si="43"/>
        <v>0</v>
      </c>
      <c r="R129" s="8">
        <f t="shared" si="43"/>
        <v>0</v>
      </c>
      <c r="S129" s="58">
        <f t="shared" si="43"/>
        <v>0</v>
      </c>
      <c r="T129" s="61">
        <f t="shared" si="43"/>
        <v>10</v>
      </c>
      <c r="U129" s="9">
        <f t="shared" si="43"/>
        <v>10</v>
      </c>
      <c r="V129" s="71"/>
      <c r="W129" s="14"/>
      <c r="X129" s="14"/>
      <c r="Y129" s="43"/>
    </row>
    <row r="130" spans="1:28" ht="20.25" customHeight="1">
      <c r="A130" s="130"/>
      <c r="B130" s="131"/>
      <c r="C130" s="175"/>
      <c r="D130" s="561"/>
      <c r="E130" s="559"/>
      <c r="F130" s="77"/>
      <c r="G130" s="63"/>
      <c r="H130" s="65"/>
      <c r="I130" s="17"/>
      <c r="J130" s="17"/>
      <c r="K130" s="67"/>
      <c r="L130" s="65"/>
      <c r="M130" s="17"/>
      <c r="N130" s="17"/>
      <c r="O130" s="66"/>
      <c r="P130" s="326"/>
      <c r="Q130" s="323"/>
      <c r="R130" s="323"/>
      <c r="S130" s="327"/>
      <c r="T130" s="68"/>
      <c r="U130" s="69"/>
      <c r="V130" s="70"/>
      <c r="W130" s="12"/>
      <c r="X130" s="12"/>
      <c r="Y130" s="42"/>
      <c r="AB130" s="7"/>
    </row>
    <row r="131" spans="1:25" ht="18" customHeight="1" thickBot="1">
      <c r="A131" s="360"/>
      <c r="B131" s="362"/>
      <c r="C131" s="120"/>
      <c r="D131" s="562"/>
      <c r="E131" s="560"/>
      <c r="F131" s="78"/>
      <c r="G131" s="249" t="s">
        <v>7</v>
      </c>
      <c r="H131" s="59"/>
      <c r="I131" s="8"/>
      <c r="J131" s="8"/>
      <c r="K131" s="58"/>
      <c r="L131" s="59"/>
      <c r="M131" s="8"/>
      <c r="N131" s="8"/>
      <c r="O131" s="60"/>
      <c r="P131" s="9"/>
      <c r="Q131" s="8"/>
      <c r="R131" s="8"/>
      <c r="S131" s="58"/>
      <c r="T131" s="61"/>
      <c r="U131" s="9"/>
      <c r="V131" s="71"/>
      <c r="W131" s="14"/>
      <c r="X131" s="14"/>
      <c r="Y131" s="43"/>
    </row>
    <row r="132" spans="1:25" ht="14.25" customHeight="1" thickBot="1">
      <c r="A132" s="357" t="s">
        <v>79</v>
      </c>
      <c r="B132" s="351" t="s">
        <v>78</v>
      </c>
      <c r="C132" s="731" t="s">
        <v>9</v>
      </c>
      <c r="D132" s="732"/>
      <c r="E132" s="732"/>
      <c r="F132" s="732"/>
      <c r="G132" s="733"/>
      <c r="H132" s="286">
        <f aca="true" t="shared" si="44" ref="H132:U132">SUM(H122,H124,H127,H129,H131)</f>
        <v>14</v>
      </c>
      <c r="I132" s="287">
        <f t="shared" si="44"/>
        <v>10</v>
      </c>
      <c r="J132" s="287">
        <f t="shared" si="44"/>
        <v>0</v>
      </c>
      <c r="K132" s="289">
        <f t="shared" si="44"/>
        <v>4</v>
      </c>
      <c r="L132" s="85">
        <f t="shared" si="44"/>
        <v>37</v>
      </c>
      <c r="M132" s="85">
        <f t="shared" si="44"/>
        <v>25</v>
      </c>
      <c r="N132" s="84">
        <f t="shared" si="44"/>
        <v>0</v>
      </c>
      <c r="O132" s="86">
        <f t="shared" si="44"/>
        <v>12</v>
      </c>
      <c r="P132" s="286">
        <f t="shared" si="44"/>
        <v>0</v>
      </c>
      <c r="Q132" s="287">
        <f t="shared" si="44"/>
        <v>0</v>
      </c>
      <c r="R132" s="287">
        <f t="shared" si="44"/>
        <v>0</v>
      </c>
      <c r="S132" s="289">
        <f t="shared" si="44"/>
        <v>0</v>
      </c>
      <c r="T132" s="87">
        <f t="shared" si="44"/>
        <v>22</v>
      </c>
      <c r="U132" s="291">
        <f t="shared" si="44"/>
        <v>22</v>
      </c>
      <c r="V132" s="88"/>
      <c r="W132" s="89"/>
      <c r="X132" s="89"/>
      <c r="Y132" s="90"/>
    </row>
    <row r="133" spans="1:25" ht="12.75" customHeight="1" thickBot="1">
      <c r="A133" s="100" t="s">
        <v>79</v>
      </c>
      <c r="B133" s="728" t="s">
        <v>10</v>
      </c>
      <c r="C133" s="729"/>
      <c r="D133" s="729"/>
      <c r="E133" s="729"/>
      <c r="F133" s="729"/>
      <c r="G133" s="730"/>
      <c r="H133" s="94">
        <f aca="true" t="shared" si="45" ref="H133:U133">SUM(H113,H119,H132)</f>
        <v>14</v>
      </c>
      <c r="I133" s="92">
        <f t="shared" si="45"/>
        <v>10</v>
      </c>
      <c r="J133" s="92">
        <f t="shared" si="45"/>
        <v>0</v>
      </c>
      <c r="K133" s="95">
        <f t="shared" si="45"/>
        <v>4</v>
      </c>
      <c r="L133" s="91">
        <f t="shared" si="45"/>
        <v>323.4</v>
      </c>
      <c r="M133" s="91">
        <f t="shared" si="45"/>
        <v>311.4</v>
      </c>
      <c r="N133" s="92">
        <f t="shared" si="45"/>
        <v>0</v>
      </c>
      <c r="O133" s="93">
        <f t="shared" si="45"/>
        <v>12</v>
      </c>
      <c r="P133" s="94">
        <f t="shared" si="45"/>
        <v>0</v>
      </c>
      <c r="Q133" s="92">
        <f t="shared" si="45"/>
        <v>0</v>
      </c>
      <c r="R133" s="92">
        <f t="shared" si="45"/>
        <v>0</v>
      </c>
      <c r="S133" s="95">
        <f t="shared" si="45"/>
        <v>0</v>
      </c>
      <c r="T133" s="102">
        <f t="shared" si="45"/>
        <v>36</v>
      </c>
      <c r="U133" s="96">
        <f t="shared" si="45"/>
        <v>22</v>
      </c>
      <c r="V133" s="103"/>
      <c r="W133" s="97"/>
      <c r="X133" s="97"/>
      <c r="Y133" s="98"/>
    </row>
    <row r="134" spans="1:47" s="15" customFormat="1" ht="14.25" customHeight="1" thickBot="1">
      <c r="A134" s="109" t="s">
        <v>6</v>
      </c>
      <c r="B134" s="725" t="s">
        <v>25</v>
      </c>
      <c r="C134" s="726"/>
      <c r="D134" s="726"/>
      <c r="E134" s="726"/>
      <c r="F134" s="726"/>
      <c r="G134" s="727"/>
      <c r="H134" s="110">
        <f aca="true" t="shared" si="46" ref="H134:U134">SUM(H95,H133)</f>
        <v>1186.4000000000003</v>
      </c>
      <c r="I134" s="111">
        <f t="shared" si="46"/>
        <v>1171.4000000000003</v>
      </c>
      <c r="J134" s="111">
        <f t="shared" si="46"/>
        <v>865.8</v>
      </c>
      <c r="K134" s="112">
        <f t="shared" si="46"/>
        <v>15</v>
      </c>
      <c r="L134" s="113">
        <f>SUM(L95,L133)</f>
        <v>1531.1</v>
      </c>
      <c r="M134" s="111">
        <f t="shared" si="46"/>
        <v>1519.1</v>
      </c>
      <c r="N134" s="111">
        <f t="shared" si="46"/>
        <v>937.3</v>
      </c>
      <c r="O134" s="114">
        <f t="shared" si="46"/>
        <v>12</v>
      </c>
      <c r="P134" s="110">
        <f t="shared" si="46"/>
        <v>0</v>
      </c>
      <c r="Q134" s="111">
        <f t="shared" si="46"/>
        <v>0</v>
      </c>
      <c r="R134" s="111">
        <f t="shared" si="46"/>
        <v>0</v>
      </c>
      <c r="S134" s="112">
        <f t="shared" si="46"/>
        <v>0</v>
      </c>
      <c r="T134" s="308">
        <f t="shared" si="46"/>
        <v>1271.6000000000001</v>
      </c>
      <c r="U134" s="115">
        <f t="shared" si="46"/>
        <v>1257.9</v>
      </c>
      <c r="V134" s="705"/>
      <c r="W134" s="706"/>
      <c r="X134" s="706"/>
      <c r="Y134" s="707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</row>
    <row r="135" spans="1:47" s="15" customFormat="1" ht="27" customHeight="1">
      <c r="A135" s="458" t="s">
        <v>23</v>
      </c>
      <c r="B135" s="458"/>
      <c r="C135" s="458"/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458"/>
      <c r="P135" s="458"/>
      <c r="Q135" s="458"/>
      <c r="R135" s="458"/>
      <c r="S135" s="458"/>
      <c r="T135" s="458"/>
      <c r="U135" s="458"/>
      <c r="V135" s="458"/>
      <c r="W135" s="458"/>
      <c r="X135" s="458"/>
      <c r="Y135" s="458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</row>
    <row r="136" spans="1:47" s="15" customFormat="1" ht="19.5" customHeight="1">
      <c r="A136" s="717" t="s">
        <v>16</v>
      </c>
      <c r="B136" s="717"/>
      <c r="C136" s="717"/>
      <c r="D136" s="717"/>
      <c r="E136" s="717"/>
      <c r="F136" s="717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23"/>
      <c r="U136" s="25"/>
      <c r="V136" s="26"/>
      <c r="W136" s="26"/>
      <c r="X136" s="26"/>
      <c r="Y136" s="26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</row>
    <row r="137" spans="1:25" ht="6.75" customHeight="1" thickBot="1">
      <c r="A137" s="20"/>
      <c r="B137" s="21"/>
      <c r="C137" s="21"/>
      <c r="D137" s="21"/>
      <c r="E137" s="21"/>
      <c r="F137" s="21"/>
      <c r="G137" s="22"/>
      <c r="H137" s="23"/>
      <c r="I137" s="23"/>
      <c r="J137" s="23"/>
      <c r="K137" s="23"/>
      <c r="L137" s="23"/>
      <c r="M137" s="23"/>
      <c r="N137" s="24"/>
      <c r="O137" s="23"/>
      <c r="P137" s="23"/>
      <c r="Q137" s="31"/>
      <c r="R137" s="31"/>
      <c r="S137" s="31"/>
      <c r="T137" s="23"/>
      <c r="U137" s="25"/>
      <c r="V137" s="26"/>
      <c r="W137" s="26"/>
      <c r="X137" s="26"/>
      <c r="Y137" s="26"/>
    </row>
    <row r="138" spans="1:21" ht="41.25" customHeight="1" thickBot="1">
      <c r="A138" s="743" t="s">
        <v>11</v>
      </c>
      <c r="B138" s="744"/>
      <c r="C138" s="744"/>
      <c r="D138" s="744"/>
      <c r="E138" s="744"/>
      <c r="F138" s="744"/>
      <c r="G138" s="745"/>
      <c r="H138" s="694" t="s">
        <v>171</v>
      </c>
      <c r="I138" s="695"/>
      <c r="J138" s="695"/>
      <c r="K138" s="696"/>
      <c r="L138" s="694" t="s">
        <v>172</v>
      </c>
      <c r="M138" s="695"/>
      <c r="N138" s="695"/>
      <c r="O138" s="696"/>
      <c r="P138" s="694" t="s">
        <v>177</v>
      </c>
      <c r="Q138" s="695"/>
      <c r="R138" s="695"/>
      <c r="S138" s="696"/>
      <c r="T138" s="314" t="s">
        <v>165</v>
      </c>
      <c r="U138" s="315" t="s">
        <v>178</v>
      </c>
    </row>
    <row r="139" spans="1:21" ht="12.75" customHeight="1" thickBot="1">
      <c r="A139" s="740" t="s">
        <v>17</v>
      </c>
      <c r="B139" s="741"/>
      <c r="C139" s="741"/>
      <c r="D139" s="741"/>
      <c r="E139" s="741"/>
      <c r="F139" s="741"/>
      <c r="G139" s="742"/>
      <c r="H139" s="576">
        <f>SUM(H140:K143)</f>
        <v>1155.1999999999998</v>
      </c>
      <c r="I139" s="577"/>
      <c r="J139" s="577"/>
      <c r="K139" s="578"/>
      <c r="L139" s="576">
        <f>SUM(L140:O143)</f>
        <v>1522.5</v>
      </c>
      <c r="M139" s="577"/>
      <c r="N139" s="577"/>
      <c r="O139" s="578"/>
      <c r="P139" s="576">
        <f>SUM(P140:S143)</f>
        <v>0</v>
      </c>
      <c r="Q139" s="577"/>
      <c r="R139" s="577"/>
      <c r="S139" s="578"/>
      <c r="T139" s="316">
        <f>SUM(T140:T143)</f>
        <v>1248</v>
      </c>
      <c r="U139" s="317">
        <f>SUM(U140:U143)</f>
        <v>1234.3</v>
      </c>
    </row>
    <row r="140" spans="1:21" ht="23.25" customHeight="1">
      <c r="A140" s="737" t="s">
        <v>18</v>
      </c>
      <c r="B140" s="738"/>
      <c r="C140" s="738"/>
      <c r="D140" s="738"/>
      <c r="E140" s="738"/>
      <c r="F140" s="738"/>
      <c r="G140" s="739"/>
      <c r="H140" s="691">
        <f>+H12+H13+H26+H35+H37+H41+H45+H60+H67+H76+H79+H82+H87+H90+H123+H121+H104</f>
        <v>743.6999999999998</v>
      </c>
      <c r="I140" s="692"/>
      <c r="J140" s="692"/>
      <c r="K140" s="693"/>
      <c r="L140" s="714">
        <f>+L12+L13+L26+L35+L37+L41+L45+L60+L67+L76+L79+L82+L87+L90+L123+L29+L102+L100+L104+L106+L109+L117+L126</f>
        <v>978.9999999999999</v>
      </c>
      <c r="M140" s="715"/>
      <c r="N140" s="715"/>
      <c r="O140" s="716"/>
      <c r="P140" s="573"/>
      <c r="Q140" s="574"/>
      <c r="R140" s="574"/>
      <c r="S140" s="575"/>
      <c r="T140" s="504">
        <f>+T12+T13+T26+T29+T35+T37+T41+T45+T60+T67+T76+T79+T82+T87+T90+T100+T102+T104+T106+T109+T111+T115+T121+T123</f>
        <v>778.5999999999999</v>
      </c>
      <c r="U140" s="504">
        <f>+U12+U13+U26+U29+U35+U37+U41+U45+U60+U67+U76+U79+U82+U87+U90+U100+U102+U104+U106+U109+U111+U115+U121+U123</f>
        <v>778.8999999999999</v>
      </c>
    </row>
    <row r="141" spans="1:21" ht="20.25" customHeight="1">
      <c r="A141" s="734" t="s">
        <v>65</v>
      </c>
      <c r="B141" s="735"/>
      <c r="C141" s="735"/>
      <c r="D141" s="735"/>
      <c r="E141" s="735"/>
      <c r="F141" s="735"/>
      <c r="G141" s="736"/>
      <c r="H141" s="589">
        <f>+H16+H39+H71+H125+H128</f>
        <v>103.4</v>
      </c>
      <c r="I141" s="590"/>
      <c r="J141" s="590"/>
      <c r="K141" s="591"/>
      <c r="L141" s="580">
        <f>+L16+L39+L71+L125+L128+L91+L98+L111+L115+L121</f>
        <v>103.4</v>
      </c>
      <c r="M141" s="581"/>
      <c r="N141" s="581"/>
      <c r="O141" s="582"/>
      <c r="P141" s="580"/>
      <c r="Q141" s="581"/>
      <c r="R141" s="581"/>
      <c r="S141" s="582"/>
      <c r="T141" s="503">
        <f>+T16+T39+T71+T91+T98+T128+T125</f>
        <v>97.80000000000001</v>
      </c>
      <c r="U141" s="503">
        <f>+U16+U39+U71+U91+U98+U128+U125</f>
        <v>83.80000000000001</v>
      </c>
    </row>
    <row r="142" spans="1:21" ht="21.75" customHeight="1">
      <c r="A142" s="734" t="s">
        <v>66</v>
      </c>
      <c r="B142" s="735"/>
      <c r="C142" s="735"/>
      <c r="D142" s="735"/>
      <c r="E142" s="735"/>
      <c r="F142" s="735"/>
      <c r="G142" s="736"/>
      <c r="H142" s="589">
        <f>+H15+H38</f>
        <v>8.8</v>
      </c>
      <c r="I142" s="590"/>
      <c r="J142" s="590"/>
      <c r="K142" s="591"/>
      <c r="L142" s="580">
        <f>+L15+L38+L70</f>
        <v>8.8</v>
      </c>
      <c r="M142" s="581"/>
      <c r="N142" s="581"/>
      <c r="O142" s="582"/>
      <c r="P142" s="580"/>
      <c r="Q142" s="581"/>
      <c r="R142" s="581"/>
      <c r="S142" s="582"/>
      <c r="T142" s="503">
        <f>+T15+T38+T70</f>
        <v>9.700000000000001</v>
      </c>
      <c r="U142" s="503">
        <f>+U15+U38+U70</f>
        <v>9.700000000000001</v>
      </c>
    </row>
    <row r="143" spans="1:21" ht="24.75" customHeight="1" thickBot="1">
      <c r="A143" s="734" t="s">
        <v>166</v>
      </c>
      <c r="B143" s="735"/>
      <c r="C143" s="735"/>
      <c r="D143" s="735"/>
      <c r="E143" s="735"/>
      <c r="F143" s="735"/>
      <c r="G143" s="736"/>
      <c r="H143" s="583">
        <f>+H14+H27+H34+H46+H51+H68+H77</f>
        <v>299.29999999999995</v>
      </c>
      <c r="I143" s="584"/>
      <c r="J143" s="584"/>
      <c r="K143" s="585"/>
      <c r="L143" s="586">
        <f>+L14+L27+L34+L46+L51+L68+L77+L107</f>
        <v>431.30000000000007</v>
      </c>
      <c r="M143" s="587"/>
      <c r="N143" s="587"/>
      <c r="O143" s="588"/>
      <c r="P143" s="586"/>
      <c r="Q143" s="587"/>
      <c r="R143" s="587"/>
      <c r="S143" s="588"/>
      <c r="T143" s="505">
        <f>+T14+T27+T34+T46+T51+T68+T77</f>
        <v>361.90000000000003</v>
      </c>
      <c r="U143" s="505">
        <f>+U14+U27+U34+U46+U51+U68+U77</f>
        <v>361.90000000000003</v>
      </c>
    </row>
    <row r="144" spans="1:21" ht="12" customHeight="1" thickBot="1">
      <c r="A144" s="671" t="s">
        <v>20</v>
      </c>
      <c r="B144" s="672"/>
      <c r="C144" s="672"/>
      <c r="D144" s="672"/>
      <c r="E144" s="672"/>
      <c r="F144" s="672"/>
      <c r="G144" s="673"/>
      <c r="H144" s="576">
        <f>SUM(H145:K146)</f>
        <v>31.2</v>
      </c>
      <c r="I144" s="577"/>
      <c r="J144" s="577"/>
      <c r="K144" s="578"/>
      <c r="L144" s="576">
        <f>SUM(L145:O146)</f>
        <v>8.6</v>
      </c>
      <c r="M144" s="577"/>
      <c r="N144" s="577"/>
      <c r="O144" s="578"/>
      <c r="P144" s="576">
        <f>SUM(P145:S146)</f>
        <v>0</v>
      </c>
      <c r="Q144" s="577"/>
      <c r="R144" s="577"/>
      <c r="S144" s="578"/>
      <c r="T144" s="316">
        <f>SUM(T145:T146)</f>
        <v>24</v>
      </c>
      <c r="U144" s="317">
        <f>SUM(U145:U146)</f>
        <v>24</v>
      </c>
    </row>
    <row r="145" spans="1:21" ht="16.5" customHeight="1">
      <c r="A145" s="674" t="s">
        <v>12</v>
      </c>
      <c r="B145" s="675"/>
      <c r="C145" s="675"/>
      <c r="D145" s="675"/>
      <c r="E145" s="675"/>
      <c r="F145" s="675"/>
      <c r="G145" s="676"/>
      <c r="H145" s="606">
        <f>+H54+H57</f>
        <v>30.599999999999998</v>
      </c>
      <c r="I145" s="607"/>
      <c r="J145" s="607"/>
      <c r="K145" s="608"/>
      <c r="L145" s="606">
        <f>+L54+L57</f>
        <v>8</v>
      </c>
      <c r="M145" s="607"/>
      <c r="N145" s="607"/>
      <c r="O145" s="608"/>
      <c r="P145" s="606"/>
      <c r="Q145" s="607"/>
      <c r="R145" s="607"/>
      <c r="S145" s="608"/>
      <c r="T145" s="318">
        <f>+T54+T57</f>
        <v>23</v>
      </c>
      <c r="U145" s="318">
        <f>+U54+U57</f>
        <v>23</v>
      </c>
    </row>
    <row r="146" spans="1:21" ht="18" customHeight="1" thickBot="1">
      <c r="A146" s="603" t="s">
        <v>19</v>
      </c>
      <c r="B146" s="604"/>
      <c r="C146" s="604"/>
      <c r="D146" s="604"/>
      <c r="E146" s="604"/>
      <c r="F146" s="604"/>
      <c r="G146" s="605"/>
      <c r="H146" s="600">
        <v>0.6</v>
      </c>
      <c r="I146" s="601"/>
      <c r="J146" s="601"/>
      <c r="K146" s="602"/>
      <c r="L146" s="600">
        <f>+L18</f>
        <v>0.6</v>
      </c>
      <c r="M146" s="601"/>
      <c r="N146" s="601"/>
      <c r="O146" s="602"/>
      <c r="P146" s="600"/>
      <c r="Q146" s="601"/>
      <c r="R146" s="601"/>
      <c r="S146" s="602"/>
      <c r="T146" s="319">
        <v>1</v>
      </c>
      <c r="U146" s="320">
        <v>1</v>
      </c>
    </row>
    <row r="147" spans="1:21" ht="15" customHeight="1" thickBot="1">
      <c r="A147" s="722" t="s">
        <v>21</v>
      </c>
      <c r="B147" s="723"/>
      <c r="C147" s="723"/>
      <c r="D147" s="723"/>
      <c r="E147" s="723"/>
      <c r="F147" s="723"/>
      <c r="G147" s="724"/>
      <c r="H147" s="597">
        <f>SUM(H139,H144)</f>
        <v>1186.3999999999999</v>
      </c>
      <c r="I147" s="598"/>
      <c r="J147" s="598"/>
      <c r="K147" s="599"/>
      <c r="L147" s="597">
        <f>SUM(L139,L144)</f>
        <v>1531.1</v>
      </c>
      <c r="M147" s="598"/>
      <c r="N147" s="598"/>
      <c r="O147" s="599"/>
      <c r="P147" s="597">
        <f>SUM(P139,P144)</f>
        <v>0</v>
      </c>
      <c r="Q147" s="598"/>
      <c r="R147" s="598"/>
      <c r="S147" s="599"/>
      <c r="T147" s="321">
        <f>SUM(T139,T144)</f>
        <v>1272</v>
      </c>
      <c r="U147" s="343">
        <f>SUM(U139,U144)</f>
        <v>1258.3</v>
      </c>
    </row>
  </sheetData>
  <sheetProtection/>
  <mergeCells count="195">
    <mergeCell ref="D6:M6"/>
    <mergeCell ref="A147:G147"/>
    <mergeCell ref="B134:G134"/>
    <mergeCell ref="B133:G133"/>
    <mergeCell ref="C132:G132"/>
    <mergeCell ref="A143:G143"/>
    <mergeCell ref="A142:G142"/>
    <mergeCell ref="A141:G141"/>
    <mergeCell ref="A140:G140"/>
    <mergeCell ref="A139:G139"/>
    <mergeCell ref="A138:G138"/>
    <mergeCell ref="L138:O138"/>
    <mergeCell ref="L141:O141"/>
    <mergeCell ref="L140:O140"/>
    <mergeCell ref="A136:F136"/>
    <mergeCell ref="V57:V59"/>
    <mergeCell ref="D115:D116"/>
    <mergeCell ref="E115:E116"/>
    <mergeCell ref="B97:F97"/>
    <mergeCell ref="D114:F114"/>
    <mergeCell ref="C111:C112"/>
    <mergeCell ref="V134:Y134"/>
    <mergeCell ref="F54:F56"/>
    <mergeCell ref="V54:V56"/>
    <mergeCell ref="D70:D72"/>
    <mergeCell ref="F70:F72"/>
    <mergeCell ref="D60:D61"/>
    <mergeCell ref="V60:V62"/>
    <mergeCell ref="D67:D69"/>
    <mergeCell ref="V67:V69"/>
    <mergeCell ref="F76:F78"/>
    <mergeCell ref="V73:V75"/>
    <mergeCell ref="F51:F52"/>
    <mergeCell ref="D54:D59"/>
    <mergeCell ref="D117:D118"/>
    <mergeCell ref="C120:F120"/>
    <mergeCell ref="B111:B112"/>
    <mergeCell ref="E117:E118"/>
    <mergeCell ref="V87:V89"/>
    <mergeCell ref="D102:D103"/>
    <mergeCell ref="V90:V92"/>
    <mergeCell ref="P138:S138"/>
    <mergeCell ref="F82:F84"/>
    <mergeCell ref="F60:F61"/>
    <mergeCell ref="V37:V38"/>
    <mergeCell ref="F40:F41"/>
    <mergeCell ref="V51:V53"/>
    <mergeCell ref="F67:F68"/>
    <mergeCell ref="V95:Y95"/>
    <mergeCell ref="V82:V84"/>
    <mergeCell ref="F87:F89"/>
    <mergeCell ref="A5:Y5"/>
    <mergeCell ref="D79:D81"/>
    <mergeCell ref="F79:F81"/>
    <mergeCell ref="V79:V81"/>
    <mergeCell ref="D82:D84"/>
    <mergeCell ref="D87:D89"/>
    <mergeCell ref="V76:V78"/>
    <mergeCell ref="V45:V47"/>
    <mergeCell ref="D45:D46"/>
    <mergeCell ref="F32:G32"/>
    <mergeCell ref="D73:D75"/>
    <mergeCell ref="F73:F75"/>
    <mergeCell ref="D37:D38"/>
    <mergeCell ref="D76:D78"/>
    <mergeCell ref="H145:K145"/>
    <mergeCell ref="H144:K144"/>
    <mergeCell ref="F48:F49"/>
    <mergeCell ref="H139:K139"/>
    <mergeCell ref="E12:E19"/>
    <mergeCell ref="H142:K142"/>
    <mergeCell ref="F90:F92"/>
    <mergeCell ref="E109:E110"/>
    <mergeCell ref="H140:K140"/>
    <mergeCell ref="H138:K138"/>
    <mergeCell ref="F37:F38"/>
    <mergeCell ref="B125:B127"/>
    <mergeCell ref="A144:G144"/>
    <mergeCell ref="A145:G145"/>
    <mergeCell ref="V20:V22"/>
    <mergeCell ref="C33:Y33"/>
    <mergeCell ref="D34:D36"/>
    <mergeCell ref="F34:F35"/>
    <mergeCell ref="D98:D99"/>
    <mergeCell ref="E98:E99"/>
    <mergeCell ref="D90:D92"/>
    <mergeCell ref="S8:S9"/>
    <mergeCell ref="C11:Y11"/>
    <mergeCell ref="T7:T9"/>
    <mergeCell ref="U7:U9"/>
    <mergeCell ref="V7:Y7"/>
    <mergeCell ref="V8:V9"/>
    <mergeCell ref="W8:Y8"/>
    <mergeCell ref="M8:N8"/>
    <mergeCell ref="O8:O9"/>
    <mergeCell ref="V34:V36"/>
    <mergeCell ref="V48:V50"/>
    <mergeCell ref="V70:V72"/>
    <mergeCell ref="A3:Y3"/>
    <mergeCell ref="A7:A9"/>
    <mergeCell ref="B7:B9"/>
    <mergeCell ref="C7:C9"/>
    <mergeCell ref="D7:D9"/>
    <mergeCell ref="A12:A19"/>
    <mergeCell ref="B12:B19"/>
    <mergeCell ref="C12:C19"/>
    <mergeCell ref="D12:D19"/>
    <mergeCell ref="V12:V19"/>
    <mergeCell ref="A4:Y4"/>
    <mergeCell ref="K8:K9"/>
    <mergeCell ref="Q8:R8"/>
    <mergeCell ref="L7:O7"/>
    <mergeCell ref="P7:S7"/>
    <mergeCell ref="H8:H9"/>
    <mergeCell ref="L8:L9"/>
    <mergeCell ref="L145:O145"/>
    <mergeCell ref="L144:O144"/>
    <mergeCell ref="P145:S145"/>
    <mergeCell ref="P144:S144"/>
    <mergeCell ref="E7:E9"/>
    <mergeCell ref="G7:G9"/>
    <mergeCell ref="H7:K7"/>
    <mergeCell ref="I8:J8"/>
    <mergeCell ref="B10:Y10"/>
    <mergeCell ref="P8:P9"/>
    <mergeCell ref="T1:Y1"/>
    <mergeCell ref="V2:Y2"/>
    <mergeCell ref="F7:F9"/>
    <mergeCell ref="H147:K147"/>
    <mergeCell ref="L147:O147"/>
    <mergeCell ref="P147:S147"/>
    <mergeCell ref="H146:K146"/>
    <mergeCell ref="L146:O146"/>
    <mergeCell ref="P146:S146"/>
    <mergeCell ref="A146:G146"/>
    <mergeCell ref="L142:O142"/>
    <mergeCell ref="P142:S142"/>
    <mergeCell ref="H143:K143"/>
    <mergeCell ref="L143:O143"/>
    <mergeCell ref="P143:S143"/>
    <mergeCell ref="A113:A114"/>
    <mergeCell ref="P141:S141"/>
    <mergeCell ref="D121:D122"/>
    <mergeCell ref="E121:E122"/>
    <mergeCell ref="H141:K141"/>
    <mergeCell ref="P140:S140"/>
    <mergeCell ref="P139:S139"/>
    <mergeCell ref="L139:O139"/>
    <mergeCell ref="D100:D101"/>
    <mergeCell ref="E100:E101"/>
    <mergeCell ref="D123:D124"/>
    <mergeCell ref="E123:E124"/>
    <mergeCell ref="D104:D105"/>
    <mergeCell ref="E104:E105"/>
    <mergeCell ref="D106:D108"/>
    <mergeCell ref="A123:A124"/>
    <mergeCell ref="B123:B124"/>
    <mergeCell ref="C123:C124"/>
    <mergeCell ref="A106:A108"/>
    <mergeCell ref="B106:B108"/>
    <mergeCell ref="C106:C108"/>
    <mergeCell ref="B113:B114"/>
    <mergeCell ref="C113:C114"/>
    <mergeCell ref="A109:A110"/>
    <mergeCell ref="B109:B110"/>
    <mergeCell ref="A100:A101"/>
    <mergeCell ref="B100:B101"/>
    <mergeCell ref="C100:C101"/>
    <mergeCell ref="A111:A112"/>
    <mergeCell ref="A104:A105"/>
    <mergeCell ref="B104:B105"/>
    <mergeCell ref="C104:C105"/>
    <mergeCell ref="A102:A103"/>
    <mergeCell ref="B102:B103"/>
    <mergeCell ref="C102:C103"/>
    <mergeCell ref="C117:C118"/>
    <mergeCell ref="A125:A127"/>
    <mergeCell ref="C125:C127"/>
    <mergeCell ref="E106:E108"/>
    <mergeCell ref="A115:A116"/>
    <mergeCell ref="B115:B116"/>
    <mergeCell ref="C115:C116"/>
    <mergeCell ref="D109:D110"/>
    <mergeCell ref="C109:C110"/>
    <mergeCell ref="D111:D112"/>
    <mergeCell ref="A121:A122"/>
    <mergeCell ref="B121:B122"/>
    <mergeCell ref="D128:D129"/>
    <mergeCell ref="E128:E129"/>
    <mergeCell ref="D130:D131"/>
    <mergeCell ref="E111:E112"/>
    <mergeCell ref="E130:E131"/>
    <mergeCell ref="C121:C122"/>
    <mergeCell ref="A117:A118"/>
    <mergeCell ref="B117:B118"/>
  </mergeCells>
  <printOptions/>
  <pageMargins left="0" right="0" top="0.7874015748031497" bottom="0" header="0" footer="0"/>
  <pageSetup orientation="landscape" scale="74" r:id="rId1"/>
  <rowBreaks count="1" manualBreakCount="1"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69.421875" style="0" customWidth="1"/>
    <col min="2" max="2" width="14.57421875" style="0" customWidth="1"/>
  </cols>
  <sheetData>
    <row r="1" spans="1:2" ht="12.75">
      <c r="A1" s="746" t="s">
        <v>63</v>
      </c>
      <c r="B1" s="746"/>
    </row>
    <row r="2" spans="1:2" ht="14.25" customHeight="1">
      <c r="A2" s="746"/>
      <c r="B2" s="746"/>
    </row>
    <row r="4" spans="1:2" ht="28.5" customHeight="1">
      <c r="A4" t="s">
        <v>27</v>
      </c>
      <c r="B4" s="107" t="s">
        <v>28</v>
      </c>
    </row>
    <row r="5" spans="1:2" ht="12.75">
      <c r="A5" t="s">
        <v>29</v>
      </c>
      <c r="B5">
        <v>0</v>
      </c>
    </row>
    <row r="6" spans="1:2" ht="12.75">
      <c r="A6" s="104" t="s">
        <v>30</v>
      </c>
      <c r="B6">
        <v>1</v>
      </c>
    </row>
    <row r="7" spans="1:2" ht="12.75">
      <c r="A7" t="s">
        <v>31</v>
      </c>
      <c r="B7">
        <v>2</v>
      </c>
    </row>
    <row r="8" spans="1:2" ht="12.75">
      <c r="A8" t="s">
        <v>32</v>
      </c>
      <c r="B8">
        <v>3</v>
      </c>
    </row>
    <row r="9" spans="1:2" ht="12.75">
      <c r="A9" t="s">
        <v>59</v>
      </c>
      <c r="B9">
        <v>4</v>
      </c>
    </row>
    <row r="10" spans="1:2" ht="12.75">
      <c r="A10" t="s">
        <v>33</v>
      </c>
      <c r="B10">
        <v>5</v>
      </c>
    </row>
    <row r="11" spans="1:2" ht="12.75">
      <c r="A11" t="s">
        <v>34</v>
      </c>
      <c r="B11">
        <v>6</v>
      </c>
    </row>
    <row r="12" spans="1:2" ht="12.75">
      <c r="A12" t="s">
        <v>35</v>
      </c>
      <c r="B12">
        <v>7</v>
      </c>
    </row>
    <row r="13" spans="1:2" ht="12.75">
      <c r="A13" t="s">
        <v>36</v>
      </c>
      <c r="B13">
        <v>8</v>
      </c>
    </row>
    <row r="14" spans="1:2" ht="12.75">
      <c r="A14" t="s">
        <v>37</v>
      </c>
      <c r="B14">
        <v>9</v>
      </c>
    </row>
    <row r="15" spans="1:2" ht="12.75">
      <c r="A15" t="s">
        <v>38</v>
      </c>
      <c r="B15">
        <v>10</v>
      </c>
    </row>
    <row r="16" spans="1:2" ht="12.75">
      <c r="A16" t="s">
        <v>39</v>
      </c>
      <c r="B16">
        <v>11</v>
      </c>
    </row>
    <row r="17" spans="1:2" ht="12.75">
      <c r="A17" t="s">
        <v>40</v>
      </c>
      <c r="B17">
        <v>12</v>
      </c>
    </row>
    <row r="18" spans="1:2" ht="12.75">
      <c r="A18" s="106" t="s">
        <v>62</v>
      </c>
      <c r="B18">
        <v>13</v>
      </c>
    </row>
    <row r="19" spans="1:2" ht="12.75">
      <c r="A19" t="s">
        <v>41</v>
      </c>
      <c r="B19">
        <v>14</v>
      </c>
    </row>
    <row r="20" spans="1:2" ht="12.75">
      <c r="A20" t="s">
        <v>42</v>
      </c>
      <c r="B20">
        <v>15</v>
      </c>
    </row>
    <row r="21" spans="1:2" ht="12.75">
      <c r="A21" t="s">
        <v>43</v>
      </c>
      <c r="B21">
        <v>16</v>
      </c>
    </row>
    <row r="22" spans="1:2" ht="12.75">
      <c r="A22" t="s">
        <v>44</v>
      </c>
      <c r="B22">
        <v>18</v>
      </c>
    </row>
    <row r="23" spans="1:2" ht="12.75">
      <c r="A23" t="s">
        <v>45</v>
      </c>
      <c r="B23">
        <v>19</v>
      </c>
    </row>
    <row r="24" spans="1:2" ht="12.75">
      <c r="A24" t="s">
        <v>46</v>
      </c>
      <c r="B24">
        <v>20</v>
      </c>
    </row>
    <row r="25" spans="1:2" ht="21" customHeight="1">
      <c r="A25" s="104" t="s">
        <v>60</v>
      </c>
      <c r="B25" s="104"/>
    </row>
    <row r="26" spans="1:2" ht="12.75">
      <c r="A26" s="116" t="s">
        <v>61</v>
      </c>
      <c r="B26" s="108">
        <v>21</v>
      </c>
    </row>
    <row r="27" spans="1:2" ht="12.75">
      <c r="A27" s="105" t="s">
        <v>47</v>
      </c>
      <c r="B27">
        <v>22</v>
      </c>
    </row>
    <row r="28" spans="1:2" ht="12.75">
      <c r="A28" t="s">
        <v>48</v>
      </c>
      <c r="B28">
        <v>23</v>
      </c>
    </row>
    <row r="29" spans="1:2" ht="12.75">
      <c r="A29" t="s">
        <v>49</v>
      </c>
      <c r="B29">
        <v>24</v>
      </c>
    </row>
    <row r="30" spans="1:2" s="116" customFormat="1" ht="12.75">
      <c r="A30" s="116" t="s">
        <v>50</v>
      </c>
      <c r="B30" s="116">
        <v>25</v>
      </c>
    </row>
    <row r="31" spans="1:2" s="105" customFormat="1" ht="12.75">
      <c r="A31" s="105" t="s">
        <v>51</v>
      </c>
      <c r="B31" s="105">
        <v>26</v>
      </c>
    </row>
    <row r="32" spans="1:2" ht="12.75">
      <c r="A32" t="s">
        <v>52</v>
      </c>
      <c r="B32">
        <v>27</v>
      </c>
    </row>
    <row r="33" spans="1:2" ht="12.75">
      <c r="A33" t="s">
        <v>53</v>
      </c>
      <c r="B33">
        <v>28</v>
      </c>
    </row>
    <row r="34" spans="1:2" ht="12.75">
      <c r="A34" t="s">
        <v>54</v>
      </c>
      <c r="B34">
        <v>29</v>
      </c>
    </row>
    <row r="35" spans="1:2" ht="12.75">
      <c r="A35" t="s">
        <v>55</v>
      </c>
      <c r="B35">
        <v>30</v>
      </c>
    </row>
    <row r="36" spans="1:2" ht="12.75">
      <c r="A36" t="s">
        <v>56</v>
      </c>
      <c r="B36">
        <v>31</v>
      </c>
    </row>
    <row r="37" spans="1:2" ht="12.75">
      <c r="A37" t="s">
        <v>57</v>
      </c>
      <c r="B37">
        <v>32</v>
      </c>
    </row>
    <row r="38" spans="1:2" ht="12.75">
      <c r="A38" s="104"/>
      <c r="B38" s="104"/>
    </row>
    <row r="39" spans="1:2" ht="12.75">
      <c r="A39" s="106" t="s">
        <v>58</v>
      </c>
      <c r="B39">
        <v>33</v>
      </c>
    </row>
    <row r="42" spans="1:2" ht="12.75">
      <c r="A42" s="747"/>
      <c r="B42" s="748"/>
    </row>
    <row r="43" spans="1:2" ht="7.5" customHeight="1">
      <c r="A43" s="748"/>
      <c r="B43" s="748"/>
    </row>
  </sheetData>
  <sheetProtection/>
  <mergeCells count="2">
    <mergeCell ref="A1:B2"/>
    <mergeCell ref="A42:B4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Rastine</cp:lastModifiedBy>
  <cp:lastPrinted>2019-11-19T12:23:47Z</cp:lastPrinted>
  <dcterms:created xsi:type="dcterms:W3CDTF">2007-07-27T10:32:34Z</dcterms:created>
  <dcterms:modified xsi:type="dcterms:W3CDTF">2020-12-29T07:39:45Z</dcterms:modified>
  <cp:category/>
  <cp:version/>
  <cp:contentType/>
  <cp:contentStatus/>
</cp:coreProperties>
</file>